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65386" windowWidth="11340" windowHeight="8175" tabRatio="754" activeTab="0"/>
  </bookViews>
  <sheets>
    <sheet name="Housing Commissioner profr" sheetId="1" r:id="rId1"/>
    <sheet name="EE-8-Housing (02-06-2012)  " sheetId="2" r:id="rId2"/>
    <sheet name="EE-8 - Other (02-06-2012)   " sheetId="3" r:id="rId3"/>
    <sheet name="BRTS" sheetId="4" r:id="rId4"/>
    <sheet name="Sheet1" sheetId="5" r:id="rId5"/>
  </sheets>
  <definedNames>
    <definedName name="_xlnm.Print_Area" localSheetId="3">'BRTS'!$A$1:$L$19</definedName>
    <definedName name="_xlnm.Print_Area" localSheetId="2">'EE-8 - Other (02-06-2012)   '!$A$1:$Q$22</definedName>
    <definedName name="_xlnm.Print_Area" localSheetId="1">'EE-8-Housing (02-06-2012)  '!$A$1:$V$88</definedName>
    <definedName name="_xlnm.Print_Area" localSheetId="0">'Housing Commissioner profr'!$A$1:$V$21</definedName>
    <definedName name="_xlnm.Print_Titles" localSheetId="3">'BRTS'!$4:$4</definedName>
    <definedName name="_xlnm.Print_Titles" localSheetId="2">'EE-8 - Other (02-06-2012)   '!$4:$6</definedName>
    <definedName name="_xlnm.Print_Titles" localSheetId="1">'EE-8-Housing (02-06-2012)  '!$9:$10</definedName>
  </definedNames>
  <calcPr fullCalcOnLoad="1"/>
</workbook>
</file>

<file path=xl/sharedStrings.xml><?xml version="1.0" encoding="utf-8"?>
<sst xmlns="http://schemas.openxmlformats.org/spreadsheetml/2006/main" count="538" uniqueCount="293">
  <si>
    <t>Sl. No.</t>
  </si>
  <si>
    <t>Quantity as per Estimate</t>
  </si>
  <si>
    <t>Total</t>
  </si>
  <si>
    <t>Progress</t>
  </si>
  <si>
    <t>Remarks</t>
  </si>
  <si>
    <t>Name of Work</t>
  </si>
  <si>
    <t>Name of Agency</t>
  </si>
  <si>
    <t>No. of Blocks</t>
  </si>
  <si>
    <t>No. of Units</t>
  </si>
  <si>
    <t>Pile Caps</t>
  </si>
  <si>
    <t>Items</t>
  </si>
  <si>
    <t>Estimate Amount  Rs. in Lakhs</t>
  </si>
  <si>
    <t>VIJAYAWADA MUNICIPAL CORPORATION</t>
  </si>
  <si>
    <t>Due Date</t>
  </si>
  <si>
    <t>Target Date</t>
  </si>
  <si>
    <t>Up to Last week</t>
  </si>
  <si>
    <t>During the week</t>
  </si>
  <si>
    <t>This week</t>
  </si>
  <si>
    <t>Name of Project</t>
  </si>
  <si>
    <t>Date of completion as per Agreement</t>
  </si>
  <si>
    <t>Physical Progress</t>
  </si>
  <si>
    <t>As per Estimate</t>
  </si>
  <si>
    <t xml:space="preserve">Last Bill Date </t>
  </si>
  <si>
    <t>Piles</t>
  </si>
  <si>
    <t>M/s.Vensar Constructions, Hyderabad</t>
  </si>
  <si>
    <t>14/10/2011</t>
  </si>
  <si>
    <t>15/07/2010</t>
  </si>
  <si>
    <t>Construction of G+3 pattern Houses under JNNURM - BSUP at Bhavanipuram near Kabela, Vijayawada,  Package -8</t>
  </si>
  <si>
    <t>SL.No</t>
  </si>
  <si>
    <t xml:space="preserve">Sector </t>
  </si>
  <si>
    <t>Project Cost</t>
  </si>
  <si>
    <t>Name of the Work/Package</t>
  </si>
  <si>
    <t>Estimate Cost Rs. In Lakhs</t>
  </si>
  <si>
    <t>Agrement amount in Rs.</t>
  </si>
  <si>
    <t xml:space="preserve">Name of the contractor </t>
  </si>
  <si>
    <t xml:space="preserve">work order / Agreement No. &amp; Date </t>
  </si>
  <si>
    <t>Expected Date of Completion</t>
  </si>
  <si>
    <t xml:space="preserve">Till Last Week </t>
  </si>
  <si>
    <t>During this week</t>
  </si>
  <si>
    <t xml:space="preserve">Item </t>
  </si>
  <si>
    <t xml:space="preserve">Qty. </t>
  </si>
  <si>
    <t>BSUP</t>
  </si>
  <si>
    <t>Providing basic services in the urban poor in Circle -II &amp; III in 31 Slums</t>
  </si>
  <si>
    <t>26.48 Cr.</t>
  </si>
  <si>
    <t>21,85,930/-</t>
  </si>
  <si>
    <t>M.Raghavendra Prasad, Vuyyuru.</t>
  </si>
  <si>
    <t>SE-53/2010-11
Dt.09-09-2010</t>
  </si>
  <si>
    <t>08-01-2011</t>
  </si>
  <si>
    <t>-</t>
  </si>
  <si>
    <t>Water Supply</t>
  </si>
  <si>
    <t>Augmentation of watter supply   facilities in unserved area</t>
  </si>
  <si>
    <t>72.31 Cr.</t>
  </si>
  <si>
    <t>1,04,92,143/-</t>
  </si>
  <si>
    <t>V.Bogeswara Rao, Ashok Nagar, Guntur.</t>
  </si>
  <si>
    <t>CE-23-2008-09 
Dt.20-08-2009</t>
  </si>
  <si>
    <t>19-02-2010</t>
  </si>
  <si>
    <t>M/S Chaitanya Constructions, Visakhapatnam.</t>
  </si>
  <si>
    <t>UGD</t>
  </si>
  <si>
    <t>Providing sewerage facilities for Northern part of the Vijayawada city</t>
  </si>
  <si>
    <t>178.15 Cr.</t>
  </si>
  <si>
    <t>95,36,635/-</t>
  </si>
  <si>
    <t>M.Srinivasa rao,
Hyderabad</t>
  </si>
  <si>
    <t>CE-29/2010-11 
Dt.15-07-2010</t>
  </si>
  <si>
    <t>14-01-2011</t>
  </si>
  <si>
    <t>200 mm</t>
  </si>
  <si>
    <t>4081m</t>
  </si>
  <si>
    <t>150 mm</t>
  </si>
  <si>
    <t>1749m</t>
  </si>
  <si>
    <t>40,46,546/-</t>
  </si>
  <si>
    <t>M/S K.S.Reddy &amp; Company, Hyderabad.</t>
  </si>
  <si>
    <t>SE-13-2009-10 
Dt.18-02-2010</t>
  </si>
  <si>
    <t>17-08-2010</t>
  </si>
  <si>
    <t>1013m</t>
  </si>
  <si>
    <t>245m</t>
  </si>
  <si>
    <t>250 mm</t>
  </si>
  <si>
    <t>300m</t>
  </si>
  <si>
    <t>300 mm</t>
  </si>
  <si>
    <t>288m</t>
  </si>
  <si>
    <t>Inundation of One town</t>
  </si>
  <si>
    <t>1,32,17,556/-</t>
  </si>
  <si>
    <t>CE-45-2010-11
Dt.06-08-2010</t>
  </si>
  <si>
    <t>29-12-2010</t>
  </si>
  <si>
    <t>Water supply - Pipe line works</t>
  </si>
  <si>
    <t>VMC funds</t>
  </si>
  <si>
    <t>Plinth Beams</t>
  </si>
  <si>
    <t>General</t>
  </si>
  <si>
    <t>31-03-2011</t>
  </si>
  <si>
    <t>97.98 Cr.</t>
  </si>
  <si>
    <t>Infrastructure</t>
  </si>
  <si>
    <t>19-06-2010</t>
  </si>
  <si>
    <t>18-12-2010</t>
  </si>
  <si>
    <t xml:space="preserve">Sri. AVUTU SRINIVASA REDDY, Vijayawada </t>
  </si>
  <si>
    <t>28-12-2010</t>
  </si>
  <si>
    <t>27-04-2011</t>
  </si>
  <si>
    <t>270m</t>
  </si>
  <si>
    <t>Qty as per Est.</t>
  </si>
  <si>
    <t>Construction of Intake well at Gunadala,
(Rc.E6/147872/ 08)
Work code: 8001</t>
  </si>
  <si>
    <t>Providing SWG Sewer lines in Un-served areas of Circle-IV (Nagarjuna Nagar in SriRama Chandra Nagar area and KL Rao Nagar area.) (Rc.E-9/160676/09)
Work code: 8006</t>
  </si>
  <si>
    <t>Construction of 200 KL capacity GLSR at Moghalraj puram Hill area 
(Rc.EE-III/113561/ 09). 
Work code: 8002</t>
  </si>
  <si>
    <t>Providing SWG Sewer lines in Dr. B.R Ambedkar road from Kummaripalem junction to Ramarajya Nagar, 
(Rc.E-9/167064/09)
Work code: 8007</t>
  </si>
  <si>
    <t>Columns - GF</t>
  </si>
  <si>
    <t>Slab- GF</t>
  </si>
  <si>
    <t>Slabs - GF</t>
  </si>
  <si>
    <t>22/2/2011</t>
  </si>
  <si>
    <t>21/5/2012</t>
  </si>
  <si>
    <t>Sector / Project cost</t>
  </si>
  <si>
    <t>BSUP-Housing
Phase-II (97.97 Cr.)</t>
  </si>
  <si>
    <t>BSUP-Housing
Phase-I (97.98 Cr.)</t>
  </si>
  <si>
    <t>Date of Work order</t>
  </si>
  <si>
    <t>Slabs - FF</t>
  </si>
  <si>
    <t>Columns - FF</t>
  </si>
  <si>
    <t xml:space="preserve">Pile caps </t>
  </si>
  <si>
    <t>Columns</t>
  </si>
  <si>
    <t>675m</t>
  </si>
  <si>
    <r>
      <rPr>
        <sz val="12"/>
        <rFont val="Rupee Foradian"/>
        <family val="2"/>
      </rPr>
      <t xml:space="preserve">` </t>
    </r>
    <r>
      <rPr>
        <sz val="12"/>
        <rFont val="Times New Roman"/>
        <family val="1"/>
      </rPr>
      <t>7,18,23,204/-</t>
    </r>
  </si>
  <si>
    <t xml:space="preserve">Agmt. Amount  </t>
  </si>
  <si>
    <r>
      <rPr>
        <sz val="12"/>
        <rFont val="Rupee Foradian"/>
        <family val="2"/>
      </rPr>
      <t xml:space="preserve">` </t>
    </r>
    <r>
      <rPr>
        <sz val="12"/>
        <rFont val="Times New Roman"/>
        <family val="1"/>
      </rPr>
      <t>7,82,83,662/-</t>
    </r>
  </si>
  <si>
    <r>
      <rPr>
        <sz val="12"/>
        <rFont val="Rupee Foradian"/>
        <family val="2"/>
      </rPr>
      <t xml:space="preserve">` </t>
    </r>
    <r>
      <rPr>
        <sz val="12"/>
        <rFont val="Times New Roman"/>
        <family val="1"/>
      </rPr>
      <t>7,34,68,564/-</t>
    </r>
  </si>
  <si>
    <t>Columns - SF</t>
  </si>
  <si>
    <t>1395m</t>
  </si>
  <si>
    <t xml:space="preserve">350mm </t>
  </si>
  <si>
    <t>Cattle Shed</t>
  </si>
  <si>
    <t>09-03-2011</t>
  </si>
  <si>
    <t>09-06-2011</t>
  </si>
  <si>
    <t>Sri. B. Bhargav Kumar, Vijayawada.</t>
  </si>
  <si>
    <t>Slabs SF</t>
  </si>
  <si>
    <t>200 mm dia</t>
  </si>
  <si>
    <t>150 mm dia</t>
  </si>
  <si>
    <t>Completed.</t>
  </si>
  <si>
    <t>2524m</t>
  </si>
  <si>
    <t>2214m</t>
  </si>
  <si>
    <t>Upto Prev.    week</t>
  </si>
  <si>
    <t>Columns - TF</t>
  </si>
  <si>
    <t>1283m</t>
  </si>
  <si>
    <t>Slabs TF</t>
  </si>
  <si>
    <t>Construction of Divertion channel of size 2.0 x 1.50 from Jenda chettu junction to proposed out fall drain at Krishna canal
(Rc.E6/117576/10)
Work code: 8009</t>
  </si>
  <si>
    <t>1 shed completed</t>
  </si>
  <si>
    <t>31-10-2011</t>
  </si>
  <si>
    <t>160mm</t>
  </si>
  <si>
    <t>270mm</t>
  </si>
  <si>
    <t>350mm dia pipe line completed. 160mm dia pipe line will be taken up along with Diversional Channel.</t>
  </si>
  <si>
    <t>GF</t>
  </si>
  <si>
    <t>FF</t>
  </si>
  <si>
    <t>SF</t>
  </si>
  <si>
    <t>TF</t>
  </si>
  <si>
    <t>Roof Slabs</t>
  </si>
  <si>
    <t>No.of Dwelling Units   = 3072</t>
  </si>
  <si>
    <t>No. of Blocks                =   96</t>
  </si>
  <si>
    <t>No. of Packages           =     8</t>
  </si>
  <si>
    <t>Construction of G+3 pattern Houses under JNNURM - BSUP at Ajithsingh Nagar Near Sriram energy plant, Vijayawada,  Package -1</t>
  </si>
  <si>
    <t>Construction of G+3 pattern Houses under JNNURM - BSUP at Ajithsingh Nagar Near Sriram energy plant, Vijayawada,  Package -2</t>
  </si>
  <si>
    <t>Construction of G+3 pattern Houses under JNNURM - BSUP at Ajithsingh Nagar Near Sriram energy plant, Vijayawada,  Package -3</t>
  </si>
  <si>
    <t>Construction of G+3 pattern Houses under JNNURM - BSUP at Ajithsingh Nagar Near Sriram energy plant, Vijayawada,  Package -4</t>
  </si>
  <si>
    <t>Construction of G+3 pattern Houses under JNNURM - BSUP at Ajithsingh Nagar Near Sriram energy plant, Vijayawada,  Package -5</t>
  </si>
  <si>
    <t>Construction of G+3 pattern Houses under JNNURM - BSUP at Ajithsingh Nagar Near Sriram energy plant Vijayawada,  Package -6</t>
  </si>
  <si>
    <t>Construction of G+3 pattern Houses under JNNURM - BSUP at Ajithsingh Nagar Near Sriram energy plant and at Bhavanipuram near Kabela, Vijayawada, Package-7</t>
  </si>
  <si>
    <t>Est.</t>
  </si>
  <si>
    <t>SL. No.</t>
  </si>
  <si>
    <t>Name of the work</t>
  </si>
  <si>
    <t>Date of award</t>
  </si>
  <si>
    <t>NameoftheAgency</t>
  </si>
  <si>
    <t>Date of Completion as per Agreement</t>
  </si>
  <si>
    <t>Expected date of Completion</t>
  </si>
  <si>
    <t>Physical Status</t>
  </si>
  <si>
    <t>REMARKS</t>
  </si>
  <si>
    <t>BRTS Grant 152.64 Cr</t>
  </si>
  <si>
    <t>Construction of Six lane bridge across Ryves  Canal near Madhuranagar Railway gate,Vijayawada City (Rc.EE6/96601/07)</t>
  </si>
  <si>
    <t>28.02.09</t>
  </si>
  <si>
    <t>M/s.Contec Syndicate Pvt.Ltd, Hyderabad.</t>
  </si>
  <si>
    <t>Construction of two lane bridge across Eluru canal  near pipula company in Madhuranagar, Vijayawada City (Rc.EE6/96601/07)</t>
  </si>
  <si>
    <t>Construction of two lane bridge   across   Budameru  rivulet in Devinagar, Vijayawada City (Rc.EE6/96601/07)</t>
  </si>
  <si>
    <t>Providing footpaths on SN puram BRTS road</t>
  </si>
  <si>
    <t>M/S KMV projects,Hyderbad</t>
  </si>
  <si>
    <t>Providing street lighting  in BRTS road</t>
  </si>
  <si>
    <t>22-10-09</t>
  </si>
  <si>
    <t>M/S SR communications, Hyderabad.</t>
  </si>
  <si>
    <t>M/S Sidhrtha constructions, Hyderabad.</t>
  </si>
  <si>
    <t>31-12-2011</t>
  </si>
  <si>
    <t>Executive Engineer-VIII</t>
  </si>
  <si>
    <t>Masonary Floors</t>
  </si>
  <si>
    <t>300mm dia</t>
  </si>
  <si>
    <t xml:space="preserve">                                                                                                      VIJAYAWADA MUNICIPAL CORPORATION                                                                                 Circle-VIII</t>
  </si>
  <si>
    <t>PROGRESS REPORT OF G+3 PATTERN HOUSES</t>
  </si>
  <si>
    <t>PROJECTS (97.98 Cr. + 97.97 Cr.)</t>
  </si>
  <si>
    <t>Up to last week</t>
  </si>
  <si>
    <t>250 mm dia</t>
  </si>
  <si>
    <r>
      <t xml:space="preserve">Value of work done </t>
    </r>
    <r>
      <rPr>
        <b/>
        <sz val="12"/>
        <rFont val="Rupee Foradian"/>
        <family val="2"/>
      </rPr>
      <t xml:space="preserve">` </t>
    </r>
    <r>
      <rPr>
        <b/>
        <sz val="12"/>
        <rFont val="Times New Roman"/>
        <family val="1"/>
      </rPr>
      <t>in lakhs</t>
    </r>
  </si>
  <si>
    <r>
      <t xml:space="preserve">Expenditure
</t>
    </r>
    <r>
      <rPr>
        <b/>
        <sz val="12"/>
        <rFont val="Rupee Foradian"/>
        <family val="2"/>
      </rPr>
      <t xml:space="preserve">` </t>
    </r>
    <r>
      <rPr>
        <b/>
        <sz val="12"/>
        <rFont val="Times New Roman"/>
        <family val="1"/>
      </rPr>
      <t>in lakhs</t>
    </r>
  </si>
  <si>
    <r>
      <t xml:space="preserve">Balance to be made </t>
    </r>
    <r>
      <rPr>
        <b/>
        <sz val="12"/>
        <rFont val="Rupee Foradian"/>
        <family val="2"/>
      </rPr>
      <t xml:space="preserve">` </t>
    </r>
    <r>
      <rPr>
        <b/>
        <sz val="12"/>
        <rFont val="Times New Roman"/>
        <family val="1"/>
      </rPr>
      <t>in lakhs</t>
    </r>
  </si>
  <si>
    <r>
      <t xml:space="preserve">BRTS </t>
    </r>
    <r>
      <rPr>
        <b/>
        <sz val="12"/>
        <rFont val="Rupee Foradian"/>
        <family val="2"/>
      </rPr>
      <t>`</t>
    </r>
    <r>
      <rPr>
        <b/>
        <sz val="12"/>
        <rFont val="Times New Roman"/>
        <family val="1"/>
      </rPr>
      <t xml:space="preserve"> 152.64 Cr.</t>
    </r>
  </si>
  <si>
    <t xml:space="preserve">Work is in Progress. </t>
  </si>
  <si>
    <t>31-08-2011</t>
  </si>
  <si>
    <t>3500m</t>
  </si>
  <si>
    <t>Slabs - SF</t>
  </si>
  <si>
    <t>31/03/2012</t>
  </si>
  <si>
    <t>21/05/2012</t>
  </si>
  <si>
    <t>190m</t>
  </si>
  <si>
    <t>250m</t>
  </si>
  <si>
    <t>Completed</t>
  </si>
  <si>
    <t>Compund Wall</t>
  </si>
  <si>
    <r>
      <rPr>
        <sz val="10"/>
        <color indexed="10"/>
        <rFont val="Rupee Foradian"/>
        <family val="2"/>
      </rPr>
      <t>`</t>
    </r>
    <r>
      <rPr>
        <sz val="10"/>
        <color indexed="10"/>
        <rFont val="Times New Roman"/>
        <family val="1"/>
      </rPr>
      <t>5,49,597/-</t>
    </r>
  </si>
  <si>
    <t>17-08-2011</t>
  </si>
  <si>
    <t>16-11-2011</t>
  </si>
  <si>
    <r>
      <t xml:space="preserve"> </t>
    </r>
    <r>
      <rPr>
        <sz val="10"/>
        <color indexed="10"/>
        <rFont val="Rupee Foradian"/>
        <family val="2"/>
      </rPr>
      <t>`</t>
    </r>
    <r>
      <rPr>
        <sz val="10"/>
        <color indexed="10"/>
        <rFont val="Times New Roman"/>
        <family val="1"/>
      </rPr>
      <t>855426.37</t>
    </r>
  </si>
  <si>
    <t>Compound wall for One shed completed .</t>
  </si>
  <si>
    <t>Slabs - TF</t>
  </si>
  <si>
    <t>Work tranfered to Executive Engineer-III</t>
  </si>
  <si>
    <t>RCC frame work and Brick work are in progress.</t>
  </si>
  <si>
    <t>RCC frame &amp; Brick Work are in progress.</t>
  </si>
  <si>
    <t>RCC frame work is in progress</t>
  </si>
  <si>
    <t>Providing 355 mm dia HDPE pipe line from Jenda Chettu centre to Gandhiji  Municipal High School and 160 mm dia HDPE pipe line from ELSR to Canal road. (Rc.E14-160940/10)</t>
  </si>
  <si>
    <t>Construction of Cattle and sheep sheds at Kabela, Vijayawada. (Rc.E14-102353/11)</t>
  </si>
  <si>
    <t>Construction of Compound wall to Cattle and sheep sheds at Kabela, Vijayawada. 
(Rc.E14-130632/11)</t>
  </si>
  <si>
    <t>Formation of Rubbish Roads in Housing Lay outs at Ajithsingh Nagar near Sriram Energy Plant and at Bhavanipuram near Kabela.
(Rc.E14-127387/10)</t>
  </si>
  <si>
    <t>Completed at Singh Nagar.
Main road is to be formed at Kabela.</t>
  </si>
  <si>
    <t>31-03-2012</t>
  </si>
  <si>
    <t>Sri P. Srinivasa Rao</t>
  </si>
  <si>
    <t>Sl. No</t>
  </si>
  <si>
    <t>Name of the Package</t>
  </si>
  <si>
    <t>No. of blocks gounded</t>
  </si>
  <si>
    <t>No. of units grounded</t>
  </si>
  <si>
    <t>Piles foundation work in Blocks</t>
  </si>
  <si>
    <t>Piles caps work in Blocks</t>
  </si>
  <si>
    <t>Plinth beam work in Blocks</t>
  </si>
  <si>
    <t>Columns work in floors</t>
  </si>
  <si>
    <t>No. of Slabs</t>
  </si>
  <si>
    <t>Brick work
in Floors</t>
  </si>
  <si>
    <t>In side Plastering in floors</t>
  </si>
  <si>
    <t>Tar
get</t>
  </si>
  <si>
    <t>Achievement</t>
  </si>
  <si>
    <t>Target</t>
  </si>
  <si>
    <t>Ajithsingh Nagar Package-1</t>
  </si>
  <si>
    <t>Ajithsingh Nagar Package-2</t>
  </si>
  <si>
    <t>Ajithsingh Nagar Package-3</t>
  </si>
  <si>
    <t>Ajithsingh Nagar Package-4</t>
  </si>
  <si>
    <t>Ajithsingh Nagar Package-5</t>
  </si>
  <si>
    <t>Ajithsingh Nagar Package-6</t>
  </si>
  <si>
    <t>Ajithsingh Nagar Package-7</t>
  </si>
  <si>
    <t>Kabela, Bhavanipuram  Package-8</t>
  </si>
  <si>
    <t>Excavation of debris and Pile foundation works are in progress.</t>
  </si>
  <si>
    <t>RCC frame work in 6-Blocks and Earth work excavation in balance 6-Blocks are in progress</t>
  </si>
  <si>
    <t>RCC frame work are in progress</t>
  </si>
  <si>
    <r>
      <t xml:space="preserve">Estimate/
Agt Value  in </t>
    </r>
    <r>
      <rPr>
        <b/>
        <sz val="12"/>
        <rFont val="Rupee Foradian"/>
        <family val="2"/>
      </rPr>
      <t>`</t>
    </r>
    <r>
      <rPr>
        <b/>
        <sz val="12"/>
        <rFont val="Times New Roman"/>
        <family val="1"/>
      </rPr>
      <t>. lakhs</t>
    </r>
  </si>
  <si>
    <t xml:space="preserve">2253.00 
/
2204.00
</t>
  </si>
  <si>
    <t>781.00
/
780.50</t>
  </si>
  <si>
    <t xml:space="preserve">751.00 
/
750.60 </t>
  </si>
  <si>
    <t xml:space="preserve">530.00 
/
440.26 </t>
  </si>
  <si>
    <t>180.00 
/
126.93</t>
  </si>
  <si>
    <t>27-09-2011</t>
  </si>
  <si>
    <t>27-08-2010</t>
  </si>
  <si>
    <t>10-06-2010</t>
  </si>
  <si>
    <t>23-02-2010</t>
  </si>
  <si>
    <t>31-10-2010</t>
  </si>
  <si>
    <t>Providing Road and retaining wall along ryves canal bund from padavala revu to madhura nagar  in BRTS road</t>
  </si>
  <si>
    <t xml:space="preserve">Ceiling in floors </t>
  </si>
  <si>
    <t>Columns -SF</t>
  </si>
  <si>
    <t>Rs. 97.98 Cr.</t>
  </si>
  <si>
    <t>Rs. 97.97 Cr.</t>
  </si>
  <si>
    <t>320m</t>
  </si>
  <si>
    <t>Out  side Plastering in floors</t>
  </si>
  <si>
    <t>`</t>
  </si>
  <si>
    <t>Work Completed.</t>
  </si>
  <si>
    <t>30-09-2012</t>
  </si>
  <si>
    <t>825.00
/
785.00</t>
  </si>
  <si>
    <t>Notice issued to the firm to resume the work and to complete the original two lane bridge.</t>
  </si>
  <si>
    <t>Total :</t>
  </si>
  <si>
    <t xml:space="preserve">                                                                                VIJAYAWADA MUNICIPAL CORPORATION                                                      </t>
  </si>
  <si>
    <t xml:space="preserve">    CIRCLE- III</t>
  </si>
  <si>
    <t>Providing Ramp in Narlavari street  at Madhura nagar bridge.</t>
  </si>
  <si>
    <t>Tender stage</t>
  </si>
  <si>
    <t>Formation of Road &amp; Drain from Railway track to Pipula company road to the RUB approaches at Singh Nagar in feeder corridor</t>
  </si>
  <si>
    <t>Poles erection completed. Lines to be charged.</t>
  </si>
  <si>
    <t>30-05-2012</t>
  </si>
  <si>
    <t xml:space="preserve">Formation of Feeder Road from Durga puram to Madura nagar bridge via Gulabi tota &amp; road along S/S of Govt. hospital on Ryves canal Bund.   </t>
  </si>
  <si>
    <t>Package-1,4, 5 &amp; 7
(14 BLOCKS)</t>
  </si>
  <si>
    <t xml:space="preserve">Construction of  SPV Building along with ITS room by the side of Ryves canal bridge at Madhura Nagar. (Rc.E14-118417/2012)   </t>
  </si>
  <si>
    <t>Estimate Stage.</t>
  </si>
  <si>
    <t>Providing Kerb and Road markings in BRTS green corridor from Padavalarevu Junction to Ramavarappadu ring (Rc.E14-108935/2011)</t>
  </si>
  <si>
    <t>75.00
/
63.51</t>
  </si>
  <si>
    <t>21-10-11</t>
  </si>
  <si>
    <t>20-04-2012</t>
  </si>
  <si>
    <t>31-05-2012</t>
  </si>
  <si>
    <t>M/S Polymastic, Kadapa.</t>
  </si>
  <si>
    <t>Formation of road from Budameru to Paipula company road via RUB at Singh nagar in feeder corridor (Rc.EE3/108052/2012)</t>
  </si>
  <si>
    <t>Tenders called invited on 26-04-2012. Bids open on 15-05-2012. Evalution is under process.</t>
  </si>
  <si>
    <t>Tenders received on 16-04-2012. Evalution is under process. (GAD Drawing sent to Railways dept. for approval.</t>
  </si>
  <si>
    <t>AS ON 02-06-2012    CIRCLE -VIII</t>
  </si>
  <si>
    <t>Progress of works as on 02-06-2012</t>
  </si>
  <si>
    <t xml:space="preserve">PHYSICAL AND FINANCIAL STATUS OF WORKS As on 02-06-2012 </t>
  </si>
  <si>
    <t>30m</t>
  </si>
  <si>
    <t>350m</t>
  </si>
  <si>
    <t>1200 mm dia Rcc NP3 class pipes are being conveyed and laying will be started by 11-06-2012.</t>
  </si>
  <si>
    <r>
      <t>STATEMENT SHOWING THE PROGRESS REPORT WITH  PACKAGE WISE, STAGE WISE FOR CONSTRUCTION OF  (G+3) PATTERN HOUSES UNDER  JNNURM-BSUPHOUSING PROJECT (Rs.97.98 Cr. &amp; Rs.97.97 Cr.) 
3072 HOUSES AT AJITHSINGH NAGAR &amp; KABELA AS ON  02</t>
    </r>
    <r>
      <rPr>
        <sz val="13"/>
        <color indexed="10"/>
        <rFont val="Times New Roman"/>
        <family val="1"/>
      </rPr>
      <t>-06-2012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</si>
</sst>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m/d/yy;@"/>
    <numFmt numFmtId="166" formatCode="[$-409]dd\-mmm\-yy;@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Rupee Foradian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9.5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Rupee Foradian"/>
      <family val="2"/>
    </font>
    <font>
      <b/>
      <sz val="8"/>
      <name val="Times New Roman"/>
      <family val="1"/>
    </font>
    <font>
      <sz val="10"/>
      <color indexed="10"/>
      <name val="Rupee Foradian"/>
      <family val="2"/>
    </font>
    <font>
      <sz val="12"/>
      <color indexed="56"/>
      <name val="Times New Roman"/>
      <family val="1"/>
    </font>
    <font>
      <sz val="13"/>
      <name val="Times New Roman"/>
      <family val="1"/>
    </font>
    <font>
      <b/>
      <sz val="12"/>
      <color indexed="10"/>
      <name val="Times New Roman"/>
      <family val="1"/>
    </font>
    <font>
      <b/>
      <sz val="11"/>
      <name val="Arial"/>
      <family val="2"/>
    </font>
    <font>
      <sz val="13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00206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8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textRotation="90" wrapText="1"/>
    </xf>
    <xf numFmtId="49" fontId="8" fillId="0" borderId="0" xfId="0" applyNumberFormat="1" applyFont="1" applyBorder="1" applyAlignment="1">
      <alignment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8" fillId="4" borderId="10" xfId="0" applyFont="1" applyFill="1" applyBorder="1" applyAlignment="1">
      <alignment horizontal="center" vertical="center" wrapText="1"/>
    </xf>
    <xf numFmtId="0" fontId="58" fillId="5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2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2" fontId="15" fillId="0" borderId="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textRotation="90" wrapText="1"/>
    </xf>
    <xf numFmtId="2" fontId="3" fillId="0" borderId="19" xfId="0" applyNumberFormat="1" applyFont="1" applyFill="1" applyBorder="1" applyAlignment="1">
      <alignment horizontal="center" vertical="center" textRotation="90" wrapText="1"/>
    </xf>
    <xf numFmtId="2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165" fontId="3" fillId="0" borderId="20" xfId="0" applyNumberFormat="1" applyFont="1" applyFill="1" applyBorder="1" applyAlignment="1">
      <alignment horizontal="left" vertical="top" wrapText="1"/>
    </xf>
    <xf numFmtId="165" fontId="3" fillId="0" borderId="21" xfId="0" applyNumberFormat="1" applyFont="1" applyFill="1" applyBorder="1" applyAlignment="1">
      <alignment horizontal="left" vertical="top" wrapText="1"/>
    </xf>
    <xf numFmtId="165" fontId="3" fillId="0" borderId="22" xfId="0" applyNumberFormat="1" applyFont="1" applyFill="1" applyBorder="1" applyAlignment="1">
      <alignment horizontal="left" vertical="top" wrapText="1"/>
    </xf>
    <xf numFmtId="165" fontId="3" fillId="0" borderId="12" xfId="0" applyNumberFormat="1" applyFont="1" applyFill="1" applyBorder="1" applyAlignment="1">
      <alignment horizontal="left" vertical="top" wrapText="1"/>
    </xf>
    <xf numFmtId="165" fontId="3" fillId="0" borderId="23" xfId="0" applyNumberFormat="1" applyFont="1" applyFill="1" applyBorder="1" applyAlignment="1">
      <alignment horizontal="left" vertical="top" wrapText="1"/>
    </xf>
    <xf numFmtId="165" fontId="3" fillId="0" borderId="14" xfId="0" applyNumberFormat="1" applyFont="1" applyFill="1" applyBorder="1" applyAlignment="1">
      <alignment horizontal="left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textRotation="90" wrapText="1"/>
    </xf>
    <xf numFmtId="165" fontId="3" fillId="0" borderId="10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 wrapText="1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4">
      <selection activeCell="O12" sqref="O12"/>
    </sheetView>
  </sheetViews>
  <sheetFormatPr defaultColWidth="9.140625" defaultRowHeight="12.75"/>
  <cols>
    <col min="1" max="1" width="3.57421875" style="0" customWidth="1"/>
    <col min="2" max="2" width="25.8515625" style="0" customWidth="1"/>
    <col min="3" max="3" width="6.00390625" style="0" customWidth="1"/>
    <col min="4" max="4" width="6.28125" style="0" customWidth="1"/>
    <col min="5" max="5" width="6.00390625" style="0" customWidth="1"/>
    <col min="6" max="6" width="5.421875" style="0" customWidth="1"/>
    <col min="7" max="7" width="6.00390625" style="0" customWidth="1"/>
    <col min="8" max="8" width="5.421875" style="0" customWidth="1"/>
    <col min="9" max="9" width="6.00390625" style="0" customWidth="1"/>
    <col min="10" max="10" width="5.421875" style="0" customWidth="1"/>
    <col min="11" max="11" width="6.00390625" style="0" customWidth="1"/>
    <col min="12" max="12" width="5.421875" style="0" customWidth="1"/>
    <col min="13" max="13" width="6.00390625" style="0" customWidth="1"/>
    <col min="14" max="14" width="5.7109375" style="0" customWidth="1"/>
    <col min="15" max="15" width="6.00390625" style="0" customWidth="1"/>
    <col min="16" max="16" width="5.421875" style="0" customWidth="1"/>
    <col min="17" max="17" width="5.7109375" style="0" customWidth="1"/>
    <col min="18" max="18" width="5.421875" style="0" customWidth="1"/>
    <col min="19" max="19" width="6.421875" style="0" customWidth="1"/>
    <col min="20" max="20" width="5.421875" style="0" customWidth="1"/>
    <col min="21" max="21" width="6.421875" style="0" customWidth="1"/>
    <col min="22" max="22" width="5.421875" style="0" customWidth="1"/>
  </cols>
  <sheetData>
    <row r="1" spans="1:22" ht="57.75" customHeight="1">
      <c r="A1" s="161" t="s">
        <v>292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</row>
    <row r="2" spans="1:22" ht="51.75" customHeight="1">
      <c r="A2" s="162" t="s">
        <v>217</v>
      </c>
      <c r="B2" s="162" t="s">
        <v>218</v>
      </c>
      <c r="C2" s="162" t="s">
        <v>219</v>
      </c>
      <c r="D2" s="162" t="s">
        <v>220</v>
      </c>
      <c r="E2" s="159" t="s">
        <v>221</v>
      </c>
      <c r="F2" s="160"/>
      <c r="G2" s="159" t="s">
        <v>222</v>
      </c>
      <c r="H2" s="160"/>
      <c r="I2" s="159" t="s">
        <v>223</v>
      </c>
      <c r="J2" s="160"/>
      <c r="K2" s="159" t="s">
        <v>224</v>
      </c>
      <c r="L2" s="160"/>
      <c r="M2" s="159" t="s">
        <v>225</v>
      </c>
      <c r="N2" s="160"/>
      <c r="O2" s="159" t="s">
        <v>226</v>
      </c>
      <c r="P2" s="160"/>
      <c r="Q2" s="159" t="s">
        <v>254</v>
      </c>
      <c r="R2" s="160"/>
      <c r="S2" s="159" t="s">
        <v>227</v>
      </c>
      <c r="T2" s="160"/>
      <c r="U2" s="159" t="s">
        <v>259</v>
      </c>
      <c r="V2" s="160"/>
    </row>
    <row r="3" spans="1:22" ht="38.25" customHeight="1">
      <c r="A3" s="163"/>
      <c r="B3" s="163"/>
      <c r="C3" s="163"/>
      <c r="D3" s="163"/>
      <c r="E3" s="96" t="s">
        <v>228</v>
      </c>
      <c r="F3" s="96" t="s">
        <v>229</v>
      </c>
      <c r="G3" s="96" t="s">
        <v>228</v>
      </c>
      <c r="H3" s="96" t="s">
        <v>229</v>
      </c>
      <c r="I3" s="96" t="s">
        <v>228</v>
      </c>
      <c r="J3" s="96" t="s">
        <v>229</v>
      </c>
      <c r="K3" s="96" t="s">
        <v>228</v>
      </c>
      <c r="L3" s="96" t="s">
        <v>229</v>
      </c>
      <c r="M3" s="96" t="s">
        <v>228</v>
      </c>
      <c r="N3" s="96" t="s">
        <v>229</v>
      </c>
      <c r="O3" s="96" t="s">
        <v>228</v>
      </c>
      <c r="P3" s="96" t="s">
        <v>229</v>
      </c>
      <c r="Q3" s="96" t="s">
        <v>230</v>
      </c>
      <c r="R3" s="96" t="s">
        <v>229</v>
      </c>
      <c r="S3" s="96" t="s">
        <v>228</v>
      </c>
      <c r="T3" s="96" t="s">
        <v>229</v>
      </c>
      <c r="U3" s="141" t="s">
        <v>228</v>
      </c>
      <c r="V3" s="141" t="s">
        <v>229</v>
      </c>
    </row>
    <row r="4" spans="1:22" ht="15" customHeight="1">
      <c r="A4" s="97">
        <v>1</v>
      </c>
      <c r="B4" s="97">
        <v>2</v>
      </c>
      <c r="C4" s="97">
        <v>4</v>
      </c>
      <c r="D4" s="97">
        <v>5</v>
      </c>
      <c r="E4" s="97">
        <v>6</v>
      </c>
      <c r="F4" s="97">
        <v>7</v>
      </c>
      <c r="G4" s="97">
        <v>8</v>
      </c>
      <c r="H4" s="97">
        <v>9</v>
      </c>
      <c r="I4" s="97">
        <v>10</v>
      </c>
      <c r="J4" s="97">
        <v>11</v>
      </c>
      <c r="K4" s="97">
        <v>12</v>
      </c>
      <c r="L4" s="97">
        <v>13</v>
      </c>
      <c r="M4" s="97">
        <v>12</v>
      </c>
      <c r="N4" s="97">
        <v>13</v>
      </c>
      <c r="O4" s="97">
        <v>14</v>
      </c>
      <c r="P4" s="97">
        <v>15</v>
      </c>
      <c r="Q4" s="97">
        <v>16</v>
      </c>
      <c r="R4" s="97">
        <v>17</v>
      </c>
      <c r="S4" s="97">
        <v>18</v>
      </c>
      <c r="T4" s="96">
        <v>11</v>
      </c>
      <c r="U4" s="139">
        <v>18</v>
      </c>
      <c r="V4" s="141">
        <v>11</v>
      </c>
    </row>
    <row r="5" spans="1:22" ht="19.5" customHeight="1">
      <c r="A5" s="131"/>
      <c r="B5" s="135" t="s">
        <v>256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3"/>
      <c r="U5" s="139"/>
      <c r="V5" s="141"/>
    </row>
    <row r="6" spans="1:22" ht="30" customHeight="1">
      <c r="A6" s="95">
        <v>1</v>
      </c>
      <c r="B6" s="11" t="s">
        <v>231</v>
      </c>
      <c r="C6" s="98">
        <v>10</v>
      </c>
      <c r="D6" s="98">
        <f>C6*32</f>
        <v>320</v>
      </c>
      <c r="E6" s="99">
        <f>C6</f>
        <v>10</v>
      </c>
      <c r="F6" s="99">
        <v>10</v>
      </c>
      <c r="G6" s="100">
        <f>E6</f>
        <v>10</v>
      </c>
      <c r="H6" s="109">
        <v>10</v>
      </c>
      <c r="I6" s="99">
        <f>G6</f>
        <v>10</v>
      </c>
      <c r="J6" s="108">
        <f>'EE-8-Housing (02-06-2012)  '!S13</f>
        <v>10</v>
      </c>
      <c r="K6" s="101">
        <f>G6*4</f>
        <v>40</v>
      </c>
      <c r="L6" s="106">
        <v>39</v>
      </c>
      <c r="M6" s="95">
        <f>I6*4</f>
        <v>40</v>
      </c>
      <c r="N6" s="73">
        <v>38</v>
      </c>
      <c r="O6" s="102">
        <f aca="true" t="shared" si="0" ref="O6:O16">C6*4</f>
        <v>40</v>
      </c>
      <c r="P6" s="107">
        <v>29</v>
      </c>
      <c r="Q6" s="99">
        <f>C6*4</f>
        <v>40</v>
      </c>
      <c r="R6" s="99">
        <v>38</v>
      </c>
      <c r="S6" s="103">
        <f aca="true" t="shared" si="1" ref="S6:S16">C6*4</f>
        <v>40</v>
      </c>
      <c r="T6" s="103">
        <v>25</v>
      </c>
      <c r="U6" s="103">
        <v>10</v>
      </c>
      <c r="V6" s="103">
        <v>2</v>
      </c>
    </row>
    <row r="7" spans="1:22" ht="30" customHeight="1">
      <c r="A7" s="95">
        <v>2</v>
      </c>
      <c r="B7" s="11" t="s">
        <v>232</v>
      </c>
      <c r="C7" s="98">
        <v>12</v>
      </c>
      <c r="D7" s="98">
        <f aca="true" t="shared" si="2" ref="D7:D16">C7*32</f>
        <v>384</v>
      </c>
      <c r="E7" s="99">
        <f aca="true" t="shared" si="3" ref="E7:E16">C7</f>
        <v>12</v>
      </c>
      <c r="F7" s="99">
        <v>12</v>
      </c>
      <c r="G7" s="100">
        <f aca="true" t="shared" si="4" ref="G7:G16">E7</f>
        <v>12</v>
      </c>
      <c r="H7" s="109">
        <f>'EE-8-Housing (02-06-2012)  '!S24/36</f>
        <v>12</v>
      </c>
      <c r="I7" s="99">
        <f aca="true" t="shared" si="5" ref="I7:I16">G7</f>
        <v>12</v>
      </c>
      <c r="J7" s="108">
        <f>'EE-8-Housing (02-06-2012)  '!S25</f>
        <v>12</v>
      </c>
      <c r="K7" s="101">
        <f aca="true" t="shared" si="6" ref="K7:K16">G7*4</f>
        <v>48</v>
      </c>
      <c r="L7" s="106">
        <v>44</v>
      </c>
      <c r="M7" s="95">
        <f aca="true" t="shared" si="7" ref="M7:M16">I7*4</f>
        <v>48</v>
      </c>
      <c r="N7" s="73">
        <f>'EE-8-Housing (02-06-2012)  '!S27+'EE-8-Housing (02-06-2012)  '!S29+'EE-8-Housing (02-06-2012)  '!S31+'EE-8-Housing (02-06-2012)  '!S33</f>
        <v>43</v>
      </c>
      <c r="O7" s="102">
        <f t="shared" si="0"/>
        <v>48</v>
      </c>
      <c r="P7" s="107">
        <v>37</v>
      </c>
      <c r="Q7" s="99">
        <f aca="true" t="shared" si="8" ref="Q7:Q16">C7*4</f>
        <v>48</v>
      </c>
      <c r="R7" s="99">
        <v>38</v>
      </c>
      <c r="S7" s="103">
        <f t="shared" si="1"/>
        <v>48</v>
      </c>
      <c r="T7" s="103">
        <v>28</v>
      </c>
      <c r="U7" s="103">
        <v>12</v>
      </c>
      <c r="V7" s="103">
        <v>2</v>
      </c>
    </row>
    <row r="8" spans="1:22" ht="30" customHeight="1">
      <c r="A8" s="95">
        <v>3</v>
      </c>
      <c r="B8" s="11" t="s">
        <v>233</v>
      </c>
      <c r="C8" s="98">
        <f>C7</f>
        <v>12</v>
      </c>
      <c r="D8" s="98">
        <f t="shared" si="2"/>
        <v>384</v>
      </c>
      <c r="E8" s="99">
        <f t="shared" si="3"/>
        <v>12</v>
      </c>
      <c r="F8" s="99">
        <v>12</v>
      </c>
      <c r="G8" s="100">
        <f t="shared" si="4"/>
        <v>12</v>
      </c>
      <c r="H8" s="109">
        <f>'EE-8-Housing (02-06-2012)  '!S36/36</f>
        <v>12</v>
      </c>
      <c r="I8" s="99">
        <f t="shared" si="5"/>
        <v>12</v>
      </c>
      <c r="J8" s="108">
        <f>'EE-8-Housing (02-06-2012)  '!S37</f>
        <v>12</v>
      </c>
      <c r="K8" s="101">
        <f t="shared" si="6"/>
        <v>48</v>
      </c>
      <c r="L8" s="106">
        <f>('EE-8-Housing (02-06-2012)  '!S38+'EE-8-Housing (02-06-2012)  '!S40+'EE-8-Housing (02-06-2012)  '!S42+'EE-8-Housing (02-06-2012)  '!S44)/36</f>
        <v>40</v>
      </c>
      <c r="M8" s="95">
        <f t="shared" si="7"/>
        <v>48</v>
      </c>
      <c r="N8" s="73">
        <f>'EE-8-Housing (02-06-2012)  '!S39+'EE-8-Housing (02-06-2012)  '!S41+'EE-8-Housing (02-06-2012)  '!S43+'EE-8-Housing (02-06-2012)  '!S45</f>
        <v>37</v>
      </c>
      <c r="O8" s="102">
        <f t="shared" si="0"/>
        <v>48</v>
      </c>
      <c r="P8" s="107">
        <f>'EE-8-Housing (02-06-2012)  '!S46</f>
        <v>14</v>
      </c>
      <c r="Q8" s="99">
        <f t="shared" si="8"/>
        <v>48</v>
      </c>
      <c r="R8" s="99">
        <v>32</v>
      </c>
      <c r="S8" s="103">
        <f t="shared" si="1"/>
        <v>48</v>
      </c>
      <c r="T8" s="103">
        <v>11</v>
      </c>
      <c r="U8" s="103">
        <v>12</v>
      </c>
      <c r="V8" s="103">
        <v>0</v>
      </c>
    </row>
    <row r="9" spans="1:22" ht="30" customHeight="1">
      <c r="A9" s="95">
        <v>4</v>
      </c>
      <c r="B9" s="11" t="s">
        <v>234</v>
      </c>
      <c r="C9" s="98">
        <v>8</v>
      </c>
      <c r="D9" s="98">
        <f t="shared" si="2"/>
        <v>256</v>
      </c>
      <c r="E9" s="99">
        <f t="shared" si="3"/>
        <v>8</v>
      </c>
      <c r="F9" s="99">
        <v>8</v>
      </c>
      <c r="G9" s="100">
        <f t="shared" si="4"/>
        <v>8</v>
      </c>
      <c r="H9" s="109">
        <f>'EE-8-Housing (02-06-2012)  '!S48/36</f>
        <v>12</v>
      </c>
      <c r="I9" s="99">
        <f t="shared" si="5"/>
        <v>8</v>
      </c>
      <c r="J9" s="108">
        <f>'EE-8-Housing (02-06-2012)  '!S49</f>
        <v>8</v>
      </c>
      <c r="K9" s="101">
        <f>G9*4</f>
        <v>32</v>
      </c>
      <c r="L9" s="106">
        <v>21</v>
      </c>
      <c r="M9" s="95">
        <f t="shared" si="7"/>
        <v>32</v>
      </c>
      <c r="N9" s="73">
        <f>'EE-8-Housing (02-06-2012)  '!S51+'EE-8-Housing (02-06-2012)  '!S55+'EE-8-Housing (02-06-2012)  '!S53</f>
        <v>19</v>
      </c>
      <c r="O9" s="102">
        <f t="shared" si="0"/>
        <v>32</v>
      </c>
      <c r="P9" s="107">
        <f>'EE-8-Housing (02-06-2012)  '!S58</f>
        <v>2</v>
      </c>
      <c r="Q9" s="99">
        <f t="shared" si="8"/>
        <v>32</v>
      </c>
      <c r="R9" s="99">
        <v>18</v>
      </c>
      <c r="S9" s="103">
        <f t="shared" si="1"/>
        <v>32</v>
      </c>
      <c r="T9" s="103">
        <v>2</v>
      </c>
      <c r="U9" s="103">
        <v>8</v>
      </c>
      <c r="V9" s="103">
        <v>0</v>
      </c>
    </row>
    <row r="10" spans="1:22" ht="30" customHeight="1">
      <c r="A10" s="95">
        <v>5</v>
      </c>
      <c r="B10" s="11" t="s">
        <v>235</v>
      </c>
      <c r="C10" s="98">
        <v>10</v>
      </c>
      <c r="D10" s="98">
        <f t="shared" si="2"/>
        <v>320</v>
      </c>
      <c r="E10" s="99">
        <f t="shared" si="3"/>
        <v>10</v>
      </c>
      <c r="F10" s="99">
        <v>10</v>
      </c>
      <c r="G10" s="100">
        <f t="shared" si="4"/>
        <v>10</v>
      </c>
      <c r="H10" s="109">
        <f>'EE-8-Housing (02-06-2012)  '!S60/36</f>
        <v>10</v>
      </c>
      <c r="I10" s="99">
        <f t="shared" si="5"/>
        <v>10</v>
      </c>
      <c r="J10" s="108">
        <f>'EE-8-Housing (02-06-2012)  '!S61</f>
        <v>10</v>
      </c>
      <c r="K10" s="101">
        <f t="shared" si="6"/>
        <v>40</v>
      </c>
      <c r="L10" s="106">
        <f>('EE-8-Housing (02-06-2012)  '!S62+'EE-8-Housing (02-06-2012)  '!S64)/36</f>
        <v>17</v>
      </c>
      <c r="M10" s="95">
        <f t="shared" si="7"/>
        <v>40</v>
      </c>
      <c r="N10" s="73">
        <f>'EE-8-Housing (02-06-2012)  '!S63+'EE-8-Housing (02-06-2012)  '!S65</f>
        <v>12</v>
      </c>
      <c r="O10" s="102">
        <f t="shared" si="0"/>
        <v>40</v>
      </c>
      <c r="P10" s="107">
        <v>0</v>
      </c>
      <c r="Q10" s="99">
        <f t="shared" si="8"/>
        <v>40</v>
      </c>
      <c r="R10" s="99">
        <v>6</v>
      </c>
      <c r="S10" s="103">
        <f t="shared" si="1"/>
        <v>40</v>
      </c>
      <c r="T10" s="103">
        <v>0</v>
      </c>
      <c r="U10" s="103">
        <v>10</v>
      </c>
      <c r="V10" s="103">
        <v>0</v>
      </c>
    </row>
    <row r="11" spans="1:22" ht="30" customHeight="1">
      <c r="A11" s="95">
        <v>6</v>
      </c>
      <c r="B11" s="11" t="s">
        <v>236</v>
      </c>
      <c r="C11" s="98">
        <v>12</v>
      </c>
      <c r="D11" s="98">
        <f t="shared" si="2"/>
        <v>384</v>
      </c>
      <c r="E11" s="99">
        <f t="shared" si="3"/>
        <v>12</v>
      </c>
      <c r="F11" s="99">
        <v>12</v>
      </c>
      <c r="G11" s="100">
        <f t="shared" si="4"/>
        <v>12</v>
      </c>
      <c r="H11" s="109">
        <f>'EE-8-Housing (02-06-2012)  '!S68/36</f>
        <v>12</v>
      </c>
      <c r="I11" s="99">
        <f t="shared" si="5"/>
        <v>12</v>
      </c>
      <c r="J11" s="108">
        <f>'EE-8-Housing (02-06-2012)  '!S69</f>
        <v>12</v>
      </c>
      <c r="K11" s="101">
        <f t="shared" si="6"/>
        <v>48</v>
      </c>
      <c r="L11" s="106">
        <f>('EE-8-Housing (02-06-2012)  '!S70+'EE-8-Housing (02-06-2012)  '!S72+'EE-8-Housing (02-06-2012)  '!S74)/36</f>
        <v>28</v>
      </c>
      <c r="M11" s="95">
        <f t="shared" si="7"/>
        <v>48</v>
      </c>
      <c r="N11" s="73">
        <f>'EE-8-Housing (02-06-2012)  '!S71+'EE-8-Housing (02-06-2012)  '!S73+'EE-8-Housing (02-06-2012)  '!S75</f>
        <v>21</v>
      </c>
      <c r="O11" s="102">
        <f t="shared" si="0"/>
        <v>48</v>
      </c>
      <c r="P11" s="107">
        <v>0</v>
      </c>
      <c r="Q11" s="99">
        <f t="shared" si="8"/>
        <v>48</v>
      </c>
      <c r="R11" s="99">
        <v>17</v>
      </c>
      <c r="S11" s="103">
        <f t="shared" si="1"/>
        <v>48</v>
      </c>
      <c r="T11" s="103">
        <v>0</v>
      </c>
      <c r="U11" s="103">
        <v>12</v>
      </c>
      <c r="V11" s="103">
        <v>0</v>
      </c>
    </row>
    <row r="12" spans="1:22" ht="30" customHeight="1">
      <c r="A12" s="95">
        <v>7</v>
      </c>
      <c r="B12" s="11" t="s">
        <v>237</v>
      </c>
      <c r="C12" s="98">
        <v>6</v>
      </c>
      <c r="D12" s="98">
        <f t="shared" si="2"/>
        <v>192</v>
      </c>
      <c r="E12" s="99">
        <f t="shared" si="3"/>
        <v>6</v>
      </c>
      <c r="F12" s="99">
        <v>6</v>
      </c>
      <c r="G12" s="100">
        <f t="shared" si="4"/>
        <v>6</v>
      </c>
      <c r="H12" s="109">
        <f>'EE-8-Housing (02-06-2012)  '!S77/36</f>
        <v>6</v>
      </c>
      <c r="I12" s="99">
        <f t="shared" si="5"/>
        <v>6</v>
      </c>
      <c r="J12" s="108">
        <f>'EE-8-Housing (02-06-2012)  '!S78</f>
        <v>6</v>
      </c>
      <c r="K12" s="101">
        <f t="shared" si="6"/>
        <v>24</v>
      </c>
      <c r="L12" s="106">
        <f>('EE-8-Housing (02-06-2012)  '!S79+'EE-8-Housing (02-06-2012)  '!S83+'EE-8-Housing (02-06-2012)  '!S81)/36</f>
        <v>11</v>
      </c>
      <c r="M12" s="95">
        <f t="shared" si="7"/>
        <v>24</v>
      </c>
      <c r="N12" s="73">
        <f>'EE-8-Housing (02-06-2012)  '!S80+'EE-8-Housing (02-06-2012)  '!S84+'EE-8-Housing (02-06-2012)  '!S82</f>
        <v>6</v>
      </c>
      <c r="O12" s="102">
        <f t="shared" si="0"/>
        <v>24</v>
      </c>
      <c r="P12" s="107">
        <v>0</v>
      </c>
      <c r="Q12" s="99">
        <f t="shared" si="8"/>
        <v>24</v>
      </c>
      <c r="R12" s="99">
        <v>6</v>
      </c>
      <c r="S12" s="103">
        <f t="shared" si="1"/>
        <v>24</v>
      </c>
      <c r="T12" s="103">
        <v>0</v>
      </c>
      <c r="U12" s="103">
        <v>12</v>
      </c>
      <c r="V12" s="103">
        <v>0</v>
      </c>
    </row>
    <row r="13" spans="1:22" ht="30" customHeight="1">
      <c r="A13" s="132"/>
      <c r="B13" s="11" t="s">
        <v>274</v>
      </c>
      <c r="C13" s="98">
        <v>14</v>
      </c>
      <c r="D13" s="98">
        <f>C13*32</f>
        <v>448</v>
      </c>
      <c r="E13" s="99">
        <f>C13</f>
        <v>14</v>
      </c>
      <c r="F13" s="99">
        <v>13</v>
      </c>
      <c r="G13" s="100">
        <f>E13</f>
        <v>14</v>
      </c>
      <c r="H13" s="109">
        <v>6</v>
      </c>
      <c r="I13" s="99">
        <f>G13</f>
        <v>14</v>
      </c>
      <c r="J13" s="108">
        <v>0</v>
      </c>
      <c r="K13" s="101">
        <f>G13*4</f>
        <v>56</v>
      </c>
      <c r="L13" s="106">
        <v>0</v>
      </c>
      <c r="M13" s="132">
        <f>I13*4</f>
        <v>56</v>
      </c>
      <c r="N13" s="73">
        <v>0</v>
      </c>
      <c r="O13" s="102">
        <f>C13*4</f>
        <v>56</v>
      </c>
      <c r="P13" s="107">
        <v>0</v>
      </c>
      <c r="Q13" s="99">
        <f>C13*4</f>
        <v>56</v>
      </c>
      <c r="R13" s="99">
        <v>0</v>
      </c>
      <c r="S13" s="103">
        <f>C13*4</f>
        <v>56</v>
      </c>
      <c r="T13" s="103">
        <v>0</v>
      </c>
      <c r="U13" s="103">
        <v>14</v>
      </c>
      <c r="V13" s="103">
        <v>0</v>
      </c>
    </row>
    <row r="14" spans="1:22" ht="15.75">
      <c r="A14" s="132"/>
      <c r="B14" s="136" t="s">
        <v>2</v>
      </c>
      <c r="C14" s="98">
        <f>SUM(C6:C13)</f>
        <v>84</v>
      </c>
      <c r="D14" s="98">
        <f aca="true" t="shared" si="9" ref="D14:T14">SUM(D6:D13)</f>
        <v>2688</v>
      </c>
      <c r="E14" s="98">
        <f t="shared" si="9"/>
        <v>84</v>
      </c>
      <c r="F14" s="98">
        <f t="shared" si="9"/>
        <v>83</v>
      </c>
      <c r="G14" s="98">
        <f t="shared" si="9"/>
        <v>84</v>
      </c>
      <c r="H14" s="98">
        <f t="shared" si="9"/>
        <v>80</v>
      </c>
      <c r="I14" s="98">
        <f t="shared" si="9"/>
        <v>84</v>
      </c>
      <c r="J14" s="98">
        <f t="shared" si="9"/>
        <v>70</v>
      </c>
      <c r="K14" s="98">
        <f t="shared" si="9"/>
        <v>336</v>
      </c>
      <c r="L14" s="98">
        <f t="shared" si="9"/>
        <v>200</v>
      </c>
      <c r="M14" s="98">
        <f t="shared" si="9"/>
        <v>336</v>
      </c>
      <c r="N14" s="98">
        <f t="shared" si="9"/>
        <v>176</v>
      </c>
      <c r="O14" s="98">
        <f t="shared" si="9"/>
        <v>336</v>
      </c>
      <c r="P14" s="98">
        <f t="shared" si="9"/>
        <v>82</v>
      </c>
      <c r="Q14" s="98">
        <f t="shared" si="9"/>
        <v>336</v>
      </c>
      <c r="R14" s="98">
        <f t="shared" si="9"/>
        <v>155</v>
      </c>
      <c r="S14" s="98">
        <f t="shared" si="9"/>
        <v>336</v>
      </c>
      <c r="T14" s="98">
        <f t="shared" si="9"/>
        <v>66</v>
      </c>
      <c r="U14" s="98">
        <f>SUM(U6:U13)</f>
        <v>90</v>
      </c>
      <c r="V14" s="98">
        <f>SUM(V6:V13)</f>
        <v>4</v>
      </c>
    </row>
    <row r="15" spans="1:22" ht="15.75" customHeight="1">
      <c r="A15" s="132"/>
      <c r="B15" s="135" t="s">
        <v>257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2" ht="32.25" customHeight="1">
      <c r="A16" s="95">
        <v>8</v>
      </c>
      <c r="B16" s="11" t="s">
        <v>238</v>
      </c>
      <c r="C16" s="98">
        <v>12</v>
      </c>
      <c r="D16" s="98">
        <f t="shared" si="2"/>
        <v>384</v>
      </c>
      <c r="E16" s="99">
        <f t="shared" si="3"/>
        <v>12</v>
      </c>
      <c r="F16" s="99">
        <v>2</v>
      </c>
      <c r="G16" s="100">
        <f t="shared" si="4"/>
        <v>12</v>
      </c>
      <c r="H16" s="109">
        <f>'EE-8-Housing (02-06-2012)  '!S86/36</f>
        <v>0</v>
      </c>
      <c r="I16" s="99">
        <f t="shared" si="5"/>
        <v>12</v>
      </c>
      <c r="J16" s="108">
        <f>'EE-8-Housing (02-06-2012)  '!S87</f>
        <v>0</v>
      </c>
      <c r="K16" s="101">
        <f t="shared" si="6"/>
        <v>48</v>
      </c>
      <c r="L16" s="106">
        <f>('EE-8-Housing (02-06-2012)  '!S88)/36</f>
        <v>0</v>
      </c>
      <c r="M16" s="95">
        <f t="shared" si="7"/>
        <v>48</v>
      </c>
      <c r="N16" s="73">
        <v>0</v>
      </c>
      <c r="O16" s="102">
        <f t="shared" si="0"/>
        <v>48</v>
      </c>
      <c r="P16" s="107">
        <v>0</v>
      </c>
      <c r="Q16" s="99">
        <f t="shared" si="8"/>
        <v>48</v>
      </c>
      <c r="R16" s="99">
        <v>0</v>
      </c>
      <c r="S16" s="103">
        <f t="shared" si="1"/>
        <v>48</v>
      </c>
      <c r="T16" s="103">
        <v>0</v>
      </c>
      <c r="U16" s="103">
        <f>E16*4</f>
        <v>48</v>
      </c>
      <c r="V16" s="103">
        <v>0</v>
      </c>
    </row>
    <row r="17" spans="1:22" ht="30" customHeight="1">
      <c r="A17" s="95"/>
      <c r="B17" s="134" t="s">
        <v>2</v>
      </c>
      <c r="C17" s="104">
        <f>SUM(C14:C16)</f>
        <v>96</v>
      </c>
      <c r="D17" s="104">
        <f aca="true" t="shared" si="10" ref="D17:T17">SUM(D14:D16)</f>
        <v>3072</v>
      </c>
      <c r="E17" s="104">
        <f t="shared" si="10"/>
        <v>96</v>
      </c>
      <c r="F17" s="104">
        <f t="shared" si="10"/>
        <v>85</v>
      </c>
      <c r="G17" s="104">
        <f t="shared" si="10"/>
        <v>96</v>
      </c>
      <c r="H17" s="104">
        <f t="shared" si="10"/>
        <v>80</v>
      </c>
      <c r="I17" s="104">
        <f t="shared" si="10"/>
        <v>96</v>
      </c>
      <c r="J17" s="104">
        <f t="shared" si="10"/>
        <v>70</v>
      </c>
      <c r="K17" s="104">
        <f t="shared" si="10"/>
        <v>384</v>
      </c>
      <c r="L17" s="104">
        <f t="shared" si="10"/>
        <v>200</v>
      </c>
      <c r="M17" s="104">
        <f t="shared" si="10"/>
        <v>384</v>
      </c>
      <c r="N17" s="104">
        <f t="shared" si="10"/>
        <v>176</v>
      </c>
      <c r="O17" s="104">
        <f t="shared" si="10"/>
        <v>384</v>
      </c>
      <c r="P17" s="104">
        <f t="shared" si="10"/>
        <v>82</v>
      </c>
      <c r="Q17" s="104">
        <f t="shared" si="10"/>
        <v>384</v>
      </c>
      <c r="R17" s="104">
        <f t="shared" si="10"/>
        <v>155</v>
      </c>
      <c r="S17" s="104">
        <f t="shared" si="10"/>
        <v>384</v>
      </c>
      <c r="T17" s="104">
        <f t="shared" si="10"/>
        <v>66</v>
      </c>
      <c r="U17" s="104">
        <f>SUM(U14:U16)</f>
        <v>138</v>
      </c>
      <c r="V17" s="104">
        <f>SUM(V14:V16)</f>
        <v>4</v>
      </c>
    </row>
    <row r="18" spans="1:22" ht="30" customHeight="1" hidden="1">
      <c r="A18" s="116"/>
      <c r="B18" s="117"/>
      <c r="C18" s="118"/>
      <c r="D18" s="118"/>
      <c r="E18" s="119"/>
      <c r="F18" s="119"/>
      <c r="G18" s="120"/>
      <c r="H18" s="120">
        <f>'EE-8-Housing (02-06-2012)  '!V3/36</f>
        <v>76</v>
      </c>
      <c r="I18" s="119"/>
      <c r="J18" s="121">
        <f>'EE-8-Housing (02-06-2012)  '!V4</f>
        <v>70</v>
      </c>
      <c r="K18" s="122"/>
      <c r="L18" s="122">
        <f>'EE-8-Housing (02-06-2012)  '!V5/36</f>
        <v>205</v>
      </c>
      <c r="M18" s="7"/>
      <c r="N18" s="7">
        <f>'EE-8-Housing (02-06-2012)  '!V6</f>
        <v>178</v>
      </c>
      <c r="O18" s="123"/>
      <c r="P18" s="123">
        <f>'EE-8-Housing (02-06-2012)  '!V7</f>
        <v>78</v>
      </c>
      <c r="Q18" s="119"/>
      <c r="R18" s="119"/>
      <c r="S18" s="124"/>
      <c r="T18" s="124"/>
      <c r="U18" s="124"/>
      <c r="V18" s="124"/>
    </row>
    <row r="19" spans="1:22" ht="12.7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</row>
    <row r="20" spans="1:22" ht="27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</row>
    <row r="21" spans="1:22" ht="1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10" t="s">
        <v>178</v>
      </c>
      <c r="Q21" s="105"/>
      <c r="R21" s="105"/>
      <c r="S21" s="105"/>
      <c r="T21" s="105"/>
      <c r="U21" s="105"/>
      <c r="V21" s="105"/>
    </row>
  </sheetData>
  <sheetProtection/>
  <mergeCells count="14">
    <mergeCell ref="U2:V2"/>
    <mergeCell ref="A1:V1"/>
    <mergeCell ref="O2:P2"/>
    <mergeCell ref="Q2:R2"/>
    <mergeCell ref="S2:T2"/>
    <mergeCell ref="A2:A3"/>
    <mergeCell ref="B2:B3"/>
    <mergeCell ref="C2:C3"/>
    <mergeCell ref="D2:D3"/>
    <mergeCell ref="E2:F2"/>
    <mergeCell ref="G2:H2"/>
    <mergeCell ref="I2:J2"/>
    <mergeCell ref="K2:L2"/>
    <mergeCell ref="M2:N2"/>
  </mergeCells>
  <printOptions horizontalCentered="1"/>
  <pageMargins left="0.2" right="0.2" top="0.35" bottom="0.16" header="0.36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AA88"/>
  <sheetViews>
    <sheetView zoomScaleSheetLayoutView="85" zoomScalePageLayoutView="0" workbookViewId="0" topLeftCell="I52">
      <selection activeCell="X77" sqref="X77"/>
    </sheetView>
  </sheetViews>
  <sheetFormatPr defaultColWidth="9.140625" defaultRowHeight="12.75"/>
  <cols>
    <col min="1" max="1" width="3.57421875" style="2" customWidth="1"/>
    <col min="2" max="2" width="6.8515625" style="2" customWidth="1"/>
    <col min="3" max="5" width="6.7109375" style="2" customWidth="1"/>
    <col min="6" max="6" width="6.7109375" style="12" customWidth="1"/>
    <col min="7" max="7" width="12.7109375" style="2" customWidth="1"/>
    <col min="8" max="8" width="7.7109375" style="13" customWidth="1"/>
    <col min="9" max="9" width="7.00390625" style="13" customWidth="1"/>
    <col min="10" max="10" width="6.140625" style="2" customWidth="1"/>
    <col min="11" max="11" width="4.8515625" style="2" customWidth="1"/>
    <col min="12" max="12" width="6.8515625" style="2" customWidth="1"/>
    <col min="13" max="13" width="5.00390625" style="2" customWidth="1"/>
    <col min="14" max="14" width="6.00390625" style="2" customWidth="1"/>
    <col min="15" max="15" width="17.28125" style="12" customWidth="1"/>
    <col min="16" max="16" width="8.00390625" style="2" customWidth="1"/>
    <col min="17" max="17" width="6.7109375" style="2" customWidth="1"/>
    <col min="18" max="18" width="11.00390625" style="2" customWidth="1"/>
    <col min="19" max="19" width="6.57421875" style="2" customWidth="1"/>
    <col min="20" max="20" width="8.00390625" style="2" customWidth="1"/>
    <col min="21" max="21" width="6.00390625" style="2" customWidth="1"/>
    <col min="22" max="22" width="12.57421875" style="4" customWidth="1"/>
    <col min="23" max="23" width="9.140625" style="4" customWidth="1"/>
    <col min="24" max="24" width="15.57421875" style="4" customWidth="1"/>
    <col min="25" max="26" width="9.140625" style="4" customWidth="1"/>
    <col min="27" max="16384" width="9.140625" style="2" customWidth="1"/>
  </cols>
  <sheetData>
    <row r="1" spans="1:22" ht="25.5" customHeight="1">
      <c r="A1" s="226" t="s">
        <v>148</v>
      </c>
      <c r="B1" s="226"/>
      <c r="C1" s="226"/>
      <c r="D1" s="226"/>
      <c r="E1" s="226"/>
      <c r="F1" s="226"/>
      <c r="G1" s="220" t="s">
        <v>12</v>
      </c>
      <c r="H1" s="220"/>
      <c r="I1" s="220"/>
      <c r="J1" s="220"/>
      <c r="K1" s="220"/>
      <c r="L1" s="220"/>
      <c r="M1" s="220"/>
      <c r="N1" s="220"/>
      <c r="O1" s="220"/>
      <c r="P1" s="221"/>
      <c r="Q1" s="219" t="s">
        <v>10</v>
      </c>
      <c r="R1" s="219"/>
      <c r="S1" s="9" t="s">
        <v>95</v>
      </c>
      <c r="T1" s="9" t="s">
        <v>131</v>
      </c>
      <c r="U1" s="9" t="s">
        <v>17</v>
      </c>
      <c r="V1" s="9" t="s">
        <v>2</v>
      </c>
    </row>
    <row r="2" spans="1:22" ht="18.75" customHeight="1">
      <c r="A2" s="226" t="s">
        <v>147</v>
      </c>
      <c r="B2" s="226"/>
      <c r="C2" s="226"/>
      <c r="D2" s="226"/>
      <c r="E2" s="226"/>
      <c r="F2" s="226"/>
      <c r="G2" s="222" t="s">
        <v>182</v>
      </c>
      <c r="H2" s="222"/>
      <c r="I2" s="222"/>
      <c r="J2" s="222"/>
      <c r="K2" s="222"/>
      <c r="L2" s="222"/>
      <c r="M2" s="222"/>
      <c r="N2" s="222"/>
      <c r="O2" s="222"/>
      <c r="P2" s="223"/>
      <c r="Q2" s="219" t="s">
        <v>23</v>
      </c>
      <c r="R2" s="219"/>
      <c r="S2" s="3">
        <f>8*12*144</f>
        <v>13824</v>
      </c>
      <c r="T2" s="3">
        <f aca="true" t="shared" si="0" ref="T2:V4">Q11+Q23+Q35+Q47+Q59+Q67+Q76+Q85</f>
        <v>12129</v>
      </c>
      <c r="U2" s="83">
        <f t="shared" si="0"/>
        <v>553</v>
      </c>
      <c r="V2" s="83">
        <f t="shared" si="0"/>
        <v>12682</v>
      </c>
    </row>
    <row r="3" spans="1:22" ht="18.75">
      <c r="A3" s="226" t="s">
        <v>146</v>
      </c>
      <c r="B3" s="226"/>
      <c r="C3" s="226"/>
      <c r="D3" s="226"/>
      <c r="E3" s="226"/>
      <c r="F3" s="226"/>
      <c r="G3" s="222" t="s">
        <v>183</v>
      </c>
      <c r="H3" s="222"/>
      <c r="I3" s="222"/>
      <c r="J3" s="222"/>
      <c r="K3" s="222"/>
      <c r="L3" s="222"/>
      <c r="M3" s="222"/>
      <c r="N3" s="222"/>
      <c r="O3" s="222"/>
      <c r="P3" s="223"/>
      <c r="Q3" s="224" t="s">
        <v>111</v>
      </c>
      <c r="R3" s="225"/>
      <c r="S3" s="3">
        <f>8*12*36</f>
        <v>3456</v>
      </c>
      <c r="T3" s="3">
        <f t="shared" si="0"/>
        <v>2736</v>
      </c>
      <c r="U3" s="83">
        <f t="shared" si="0"/>
        <v>0</v>
      </c>
      <c r="V3" s="83">
        <f t="shared" si="0"/>
        <v>2736</v>
      </c>
    </row>
    <row r="4" spans="1:22" ht="27" customHeight="1">
      <c r="A4" s="217" t="s">
        <v>145</v>
      </c>
      <c r="B4" s="217"/>
      <c r="C4" s="58" t="s">
        <v>156</v>
      </c>
      <c r="D4" s="60" t="s">
        <v>184</v>
      </c>
      <c r="E4" s="59" t="s">
        <v>17</v>
      </c>
      <c r="F4" s="61" t="s">
        <v>2</v>
      </c>
      <c r="G4" s="222" t="s">
        <v>286</v>
      </c>
      <c r="H4" s="222"/>
      <c r="I4" s="222"/>
      <c r="J4" s="222"/>
      <c r="K4" s="222"/>
      <c r="L4" s="222"/>
      <c r="M4" s="222"/>
      <c r="N4" s="222"/>
      <c r="O4" s="222"/>
      <c r="P4" s="223"/>
      <c r="Q4" s="224" t="s">
        <v>84</v>
      </c>
      <c r="R4" s="225"/>
      <c r="S4" s="3">
        <f>8*12</f>
        <v>96</v>
      </c>
      <c r="T4" s="3">
        <f t="shared" si="0"/>
        <v>70</v>
      </c>
      <c r="U4" s="3">
        <f t="shared" si="0"/>
        <v>0</v>
      </c>
      <c r="V4" s="3">
        <f t="shared" si="0"/>
        <v>70</v>
      </c>
    </row>
    <row r="5" spans="1:22" ht="17.25" customHeight="1">
      <c r="A5" s="227" t="s">
        <v>141</v>
      </c>
      <c r="B5" s="227"/>
      <c r="C5" s="3">
        <f>12*8</f>
        <v>96</v>
      </c>
      <c r="D5" s="3">
        <f>Q15+Q27+Q39+Q51+Q63+Q71+Q80</f>
        <v>63</v>
      </c>
      <c r="E5" s="126">
        <f>R15+R27+R39+R51+R63+R71+R80</f>
        <v>1</v>
      </c>
      <c r="F5" s="126">
        <f>S15+S27+S39+S51+S63+S71+S80</f>
        <v>64</v>
      </c>
      <c r="G5" s="42"/>
      <c r="H5" s="42"/>
      <c r="I5" s="42"/>
      <c r="J5" s="42"/>
      <c r="K5" s="42"/>
      <c r="L5" s="42"/>
      <c r="M5" s="42"/>
      <c r="N5" s="48"/>
      <c r="O5" s="2"/>
      <c r="P5" s="47"/>
      <c r="Q5" s="219" t="s">
        <v>112</v>
      </c>
      <c r="R5" s="219"/>
      <c r="S5" s="3">
        <f>4*432*8</f>
        <v>13824</v>
      </c>
      <c r="T5" s="3">
        <f>Q14+Q16+Q26+Q28+Q30+Q32+Q38+Q40+Q50+Q54+Q62+Q64+Q70+Q74+Q79+Q83+Q18+Q42+Q20+Q44+Q88+Q72+Q52+Q81+Q66+Q56</f>
        <v>7128</v>
      </c>
      <c r="U5" s="126">
        <f>R14+R16+R26+R28+R30+R32+R38+R40+R50+R54+R62+R64+R70+R74+R79+R83+R18+R42+R20+R44+R88+R72+R52+R81+R66+R56</f>
        <v>252</v>
      </c>
      <c r="V5" s="126">
        <f>S14+S16+S26+S28+S30+S32+S38+S40+S50+S54+S62+S64+S70+S74+S79+S83+S18+S42+S20+S44+S88+S72+S52+S81+S66+S56</f>
        <v>7380</v>
      </c>
    </row>
    <row r="6" spans="1:22" ht="15" customHeight="1">
      <c r="A6" s="228" t="s">
        <v>142</v>
      </c>
      <c r="B6" s="228"/>
      <c r="C6" s="3">
        <f>12*8</f>
        <v>96</v>
      </c>
      <c r="D6" s="3">
        <f>Q17+Q29+Q41+Q53+Q65+Q73+Q82</f>
        <v>53</v>
      </c>
      <c r="E6" s="126">
        <f>R17+R29+R41+R53+R65+R73+R82</f>
        <v>0</v>
      </c>
      <c r="F6" s="126">
        <f>S17+S29+S41+S53+S65+S73+S82</f>
        <v>53</v>
      </c>
      <c r="G6" s="52"/>
      <c r="H6" s="7"/>
      <c r="I6" s="7"/>
      <c r="J6" s="7"/>
      <c r="K6" s="7"/>
      <c r="L6" s="7"/>
      <c r="M6" s="7"/>
      <c r="N6" s="48"/>
      <c r="O6" s="2"/>
      <c r="P6" s="7"/>
      <c r="Q6" s="219" t="s">
        <v>145</v>
      </c>
      <c r="R6" s="219"/>
      <c r="S6" s="3">
        <f>12*4*8</f>
        <v>384</v>
      </c>
      <c r="T6" s="3">
        <f>Q15+Q17+Q27+Q29+Q31+Q33+Q39+Q41+Q51+Q55+Q63+Q65+Q71+Q75+Q80+Q84+Q19+Q21+Q43+Q45+Q73+Q53+Q82+Q57</f>
        <v>176</v>
      </c>
      <c r="U6" s="126">
        <f>R15+R57+R17+R27+R29+R31+R33+R39+R41+R51+R55+R63+R65+R71+R75+R80+R84+R19+R21+R43+R45+R73+R53+R82</f>
        <v>2</v>
      </c>
      <c r="V6" s="138">
        <f>S15+S17+S27+S29+S31+S33+S39+S41+S51+S55+S63+S65+S71+S75+S80+S84+S19+S21+S43+S45+S73+S53+S82+S57</f>
        <v>178</v>
      </c>
    </row>
    <row r="7" spans="1:22" ht="15" customHeight="1">
      <c r="A7" s="228" t="s">
        <v>143</v>
      </c>
      <c r="B7" s="228"/>
      <c r="C7" s="3">
        <f>12*8</f>
        <v>96</v>
      </c>
      <c r="D7" s="3">
        <f>Q31+Q19+Q43+Q75+Q55+Q84</f>
        <v>35</v>
      </c>
      <c r="E7" s="126">
        <f>R31+R19+R43+R75+R55+R84</f>
        <v>0</v>
      </c>
      <c r="F7" s="126">
        <f>S31+S19+S43+S75+S55+S84</f>
        <v>35</v>
      </c>
      <c r="G7" s="52"/>
      <c r="H7" s="5"/>
      <c r="I7" s="5"/>
      <c r="J7" s="4"/>
      <c r="K7" s="7"/>
      <c r="L7" s="6"/>
      <c r="M7" s="7"/>
      <c r="N7" s="48"/>
      <c r="O7" s="2"/>
      <c r="Q7" s="216" t="s">
        <v>179</v>
      </c>
      <c r="R7" s="216"/>
      <c r="S7" s="3">
        <f>12*4*8</f>
        <v>384</v>
      </c>
      <c r="T7" s="152">
        <f>Q34+Q46+Q22+Q58</f>
        <v>77</v>
      </c>
      <c r="U7" s="112">
        <f>R34+R46+R22+R58</f>
        <v>1</v>
      </c>
      <c r="V7" s="112">
        <f>S34+S46+S22+S58</f>
        <v>78</v>
      </c>
    </row>
    <row r="8" spans="1:22" ht="15" customHeight="1">
      <c r="A8" s="228" t="s">
        <v>144</v>
      </c>
      <c r="B8" s="228"/>
      <c r="C8" s="3">
        <f>12*8</f>
        <v>96</v>
      </c>
      <c r="D8" s="3">
        <f>Q21+Q33+Q45+Q57</f>
        <v>25</v>
      </c>
      <c r="E8" s="126">
        <f>R21+R33+R45+R57</f>
        <v>1</v>
      </c>
      <c r="F8" s="126">
        <f>S21+S33+S45+S57</f>
        <v>26</v>
      </c>
      <c r="G8" s="53"/>
      <c r="H8" s="51"/>
      <c r="I8" s="8"/>
      <c r="J8" s="4"/>
      <c r="K8" s="7"/>
      <c r="L8" s="7"/>
      <c r="M8" s="7"/>
      <c r="N8" s="48"/>
      <c r="O8" s="2"/>
      <c r="Q8" s="215"/>
      <c r="R8" s="215"/>
      <c r="S8" s="49"/>
      <c r="T8" s="49"/>
      <c r="U8" s="49"/>
      <c r="V8" s="50"/>
    </row>
    <row r="9" spans="1:22" ht="12" customHeight="1">
      <c r="A9" s="200" t="s">
        <v>0</v>
      </c>
      <c r="B9" s="229" t="s">
        <v>105</v>
      </c>
      <c r="C9" s="200" t="s">
        <v>5</v>
      </c>
      <c r="D9" s="200"/>
      <c r="E9" s="200"/>
      <c r="F9" s="200"/>
      <c r="G9" s="200" t="s">
        <v>6</v>
      </c>
      <c r="H9" s="218" t="s">
        <v>11</v>
      </c>
      <c r="I9" s="218" t="s">
        <v>115</v>
      </c>
      <c r="J9" s="200" t="s">
        <v>7</v>
      </c>
      <c r="K9" s="200" t="s">
        <v>8</v>
      </c>
      <c r="L9" s="200" t="s">
        <v>108</v>
      </c>
      <c r="M9" s="200" t="s">
        <v>13</v>
      </c>
      <c r="N9" s="200" t="s">
        <v>14</v>
      </c>
      <c r="O9" s="200" t="s">
        <v>10</v>
      </c>
      <c r="P9" s="200" t="s">
        <v>1</v>
      </c>
      <c r="Q9" s="200" t="s">
        <v>3</v>
      </c>
      <c r="R9" s="200"/>
      <c r="S9" s="200"/>
      <c r="T9" s="200" t="s">
        <v>22</v>
      </c>
      <c r="U9" s="200" t="s">
        <v>4</v>
      </c>
      <c r="V9" s="200"/>
    </row>
    <row r="10" spans="1:23" ht="36.75" customHeight="1">
      <c r="A10" s="200"/>
      <c r="B10" s="229"/>
      <c r="C10" s="200"/>
      <c r="D10" s="200"/>
      <c r="E10" s="200"/>
      <c r="F10" s="200"/>
      <c r="G10" s="200"/>
      <c r="H10" s="218"/>
      <c r="I10" s="218"/>
      <c r="J10" s="200"/>
      <c r="K10" s="200"/>
      <c r="L10" s="200"/>
      <c r="M10" s="200"/>
      <c r="N10" s="200"/>
      <c r="O10" s="200"/>
      <c r="P10" s="200"/>
      <c r="Q10" s="9" t="s">
        <v>15</v>
      </c>
      <c r="R10" s="9" t="s">
        <v>16</v>
      </c>
      <c r="S10" s="9" t="s">
        <v>2</v>
      </c>
      <c r="T10" s="200"/>
      <c r="U10" s="200"/>
      <c r="V10" s="200"/>
      <c r="W10" s="4">
        <f>12*4*8</f>
        <v>384</v>
      </c>
    </row>
    <row r="11" spans="1:26" s="10" customFormat="1" ht="12.75" customHeight="1">
      <c r="A11" s="175">
        <v>1</v>
      </c>
      <c r="B11" s="210" t="s">
        <v>107</v>
      </c>
      <c r="C11" s="170" t="s">
        <v>149</v>
      </c>
      <c r="D11" s="170"/>
      <c r="E11" s="170"/>
      <c r="F11" s="170"/>
      <c r="G11" s="209" t="s">
        <v>24</v>
      </c>
      <c r="H11" s="171">
        <v>960</v>
      </c>
      <c r="I11" s="202" t="s">
        <v>114</v>
      </c>
      <c r="J11" s="175">
        <v>12</v>
      </c>
      <c r="K11" s="175">
        <f>J11*32</f>
        <v>384</v>
      </c>
      <c r="L11" s="202" t="s">
        <v>26</v>
      </c>
      <c r="M11" s="202" t="s">
        <v>25</v>
      </c>
      <c r="N11" s="202" t="s">
        <v>194</v>
      </c>
      <c r="O11" s="11" t="s">
        <v>23</v>
      </c>
      <c r="P11" s="1">
        <v>1728</v>
      </c>
      <c r="Q11" s="39">
        <v>1728</v>
      </c>
      <c r="R11" s="1">
        <f aca="true" t="shared" si="1" ref="R11:R88">S11-Q11</f>
        <v>0</v>
      </c>
      <c r="S11" s="39">
        <v>1728</v>
      </c>
      <c r="T11" s="212"/>
      <c r="U11" s="203" t="s">
        <v>207</v>
      </c>
      <c r="V11" s="204"/>
      <c r="W11" s="14"/>
      <c r="X11" s="14"/>
      <c r="Y11" s="14"/>
      <c r="Z11" s="14"/>
    </row>
    <row r="12" spans="1:26" s="10" customFormat="1" ht="12.75" customHeight="1">
      <c r="A12" s="175"/>
      <c r="B12" s="210"/>
      <c r="C12" s="170"/>
      <c r="D12" s="170"/>
      <c r="E12" s="170"/>
      <c r="F12" s="170"/>
      <c r="G12" s="209"/>
      <c r="H12" s="171"/>
      <c r="I12" s="202"/>
      <c r="J12" s="175"/>
      <c r="K12" s="175"/>
      <c r="L12" s="202"/>
      <c r="M12" s="202"/>
      <c r="N12" s="202"/>
      <c r="O12" s="11" t="s">
        <v>9</v>
      </c>
      <c r="P12" s="1">
        <v>432</v>
      </c>
      <c r="Q12" s="39">
        <v>432</v>
      </c>
      <c r="R12" s="1">
        <f t="shared" si="1"/>
        <v>0</v>
      </c>
      <c r="S12" s="39">
        <v>432</v>
      </c>
      <c r="T12" s="213"/>
      <c r="U12" s="205"/>
      <c r="V12" s="206"/>
      <c r="W12" s="14"/>
      <c r="X12" s="15">
        <f>144+108</f>
        <v>252</v>
      </c>
      <c r="Y12" s="14"/>
      <c r="Z12" s="14"/>
    </row>
    <row r="13" spans="1:26" s="10" customFormat="1" ht="12.75" customHeight="1">
      <c r="A13" s="175"/>
      <c r="B13" s="210"/>
      <c r="C13" s="170"/>
      <c r="D13" s="170"/>
      <c r="E13" s="170"/>
      <c r="F13" s="170"/>
      <c r="G13" s="209"/>
      <c r="H13" s="171"/>
      <c r="I13" s="202"/>
      <c r="J13" s="175"/>
      <c r="K13" s="175"/>
      <c r="L13" s="202"/>
      <c r="M13" s="202"/>
      <c r="N13" s="202"/>
      <c r="O13" s="11" t="s">
        <v>84</v>
      </c>
      <c r="P13" s="1">
        <v>12</v>
      </c>
      <c r="Q13" s="39">
        <v>10</v>
      </c>
      <c r="R13" s="1">
        <f t="shared" si="1"/>
        <v>0</v>
      </c>
      <c r="S13" s="39">
        <v>10</v>
      </c>
      <c r="T13" s="213"/>
      <c r="U13" s="205"/>
      <c r="V13" s="206"/>
      <c r="W13" s="14"/>
      <c r="X13" s="15"/>
      <c r="Y13" s="14"/>
      <c r="Z13" s="14"/>
    </row>
    <row r="14" spans="1:26" s="10" customFormat="1" ht="12.75" customHeight="1">
      <c r="A14" s="175"/>
      <c r="B14" s="210"/>
      <c r="C14" s="170"/>
      <c r="D14" s="170"/>
      <c r="E14" s="170"/>
      <c r="F14" s="170"/>
      <c r="G14" s="209"/>
      <c r="H14" s="171"/>
      <c r="I14" s="202"/>
      <c r="J14" s="175"/>
      <c r="K14" s="175"/>
      <c r="L14" s="202"/>
      <c r="M14" s="202"/>
      <c r="N14" s="202"/>
      <c r="O14" s="46" t="s">
        <v>100</v>
      </c>
      <c r="P14" s="1">
        <f>12*36</f>
        <v>432</v>
      </c>
      <c r="Q14" s="39">
        <v>360</v>
      </c>
      <c r="R14" s="1">
        <f t="shared" si="1"/>
        <v>0</v>
      </c>
      <c r="S14" s="39">
        <v>360</v>
      </c>
      <c r="T14" s="213"/>
      <c r="U14" s="205"/>
      <c r="V14" s="206"/>
      <c r="W14" s="14"/>
      <c r="X14" s="15"/>
      <c r="Y14" s="14"/>
      <c r="Z14" s="14"/>
    </row>
    <row r="15" spans="1:26" s="10" customFormat="1" ht="12.75" customHeight="1">
      <c r="A15" s="175"/>
      <c r="B15" s="210"/>
      <c r="C15" s="170"/>
      <c r="D15" s="170"/>
      <c r="E15" s="170"/>
      <c r="F15" s="170"/>
      <c r="G15" s="209"/>
      <c r="H15" s="171"/>
      <c r="I15" s="202"/>
      <c r="J15" s="175"/>
      <c r="K15" s="175"/>
      <c r="L15" s="202"/>
      <c r="M15" s="202"/>
      <c r="N15" s="202"/>
      <c r="O15" s="11" t="s">
        <v>102</v>
      </c>
      <c r="P15" s="1">
        <v>12</v>
      </c>
      <c r="Q15" s="39">
        <v>10</v>
      </c>
      <c r="R15" s="1">
        <f t="shared" si="1"/>
        <v>0</v>
      </c>
      <c r="S15" s="39">
        <v>10</v>
      </c>
      <c r="T15" s="213"/>
      <c r="U15" s="205"/>
      <c r="V15" s="206"/>
      <c r="W15" s="14"/>
      <c r="X15" s="15"/>
      <c r="Y15" s="14"/>
      <c r="Z15" s="14"/>
    </row>
    <row r="16" spans="1:26" s="10" customFormat="1" ht="12.75" customHeight="1">
      <c r="A16" s="175"/>
      <c r="B16" s="210"/>
      <c r="C16" s="170"/>
      <c r="D16" s="170"/>
      <c r="E16" s="170"/>
      <c r="F16" s="170"/>
      <c r="G16" s="209"/>
      <c r="H16" s="171"/>
      <c r="I16" s="202"/>
      <c r="J16" s="175"/>
      <c r="K16" s="175"/>
      <c r="L16" s="202"/>
      <c r="M16" s="202"/>
      <c r="N16" s="202"/>
      <c r="O16" s="11" t="s">
        <v>110</v>
      </c>
      <c r="P16" s="1">
        <f>P14</f>
        <v>432</v>
      </c>
      <c r="Q16" s="81">
        <v>360</v>
      </c>
      <c r="R16" s="1">
        <f t="shared" si="1"/>
        <v>0</v>
      </c>
      <c r="S16" s="81">
        <v>360</v>
      </c>
      <c r="T16" s="213"/>
      <c r="U16" s="205"/>
      <c r="V16" s="206"/>
      <c r="W16" s="14"/>
      <c r="X16" s="15">
        <f>S12/36</f>
        <v>12</v>
      </c>
      <c r="Y16" s="14"/>
      <c r="Z16" s="14"/>
    </row>
    <row r="17" spans="1:26" s="10" customFormat="1" ht="12.75" customHeight="1">
      <c r="A17" s="175"/>
      <c r="B17" s="210"/>
      <c r="C17" s="170"/>
      <c r="D17" s="170"/>
      <c r="E17" s="170"/>
      <c r="F17" s="170"/>
      <c r="G17" s="209"/>
      <c r="H17" s="171"/>
      <c r="I17" s="202"/>
      <c r="J17" s="175"/>
      <c r="K17" s="175"/>
      <c r="L17" s="202"/>
      <c r="M17" s="202"/>
      <c r="N17" s="202"/>
      <c r="O17" s="11" t="s">
        <v>109</v>
      </c>
      <c r="P17" s="1">
        <v>12</v>
      </c>
      <c r="Q17" s="39">
        <v>10</v>
      </c>
      <c r="R17" s="1">
        <f t="shared" si="1"/>
        <v>0</v>
      </c>
      <c r="S17" s="39">
        <v>10</v>
      </c>
      <c r="T17" s="213"/>
      <c r="U17" s="205"/>
      <c r="V17" s="206"/>
      <c r="W17" s="14"/>
      <c r="X17" s="15"/>
      <c r="Y17" s="14"/>
      <c r="Z17" s="14"/>
    </row>
    <row r="18" spans="1:26" s="10" customFormat="1" ht="12.75" customHeight="1">
      <c r="A18" s="175"/>
      <c r="B18" s="210"/>
      <c r="C18" s="170"/>
      <c r="D18" s="170"/>
      <c r="E18" s="170"/>
      <c r="F18" s="170"/>
      <c r="G18" s="209"/>
      <c r="H18" s="171"/>
      <c r="I18" s="202"/>
      <c r="J18" s="175"/>
      <c r="K18" s="175"/>
      <c r="L18" s="202"/>
      <c r="M18" s="202"/>
      <c r="N18" s="202"/>
      <c r="O18" s="11" t="s">
        <v>118</v>
      </c>
      <c r="P18" s="1">
        <v>432</v>
      </c>
      <c r="Q18" s="154">
        <v>360</v>
      </c>
      <c r="R18" s="1">
        <f t="shared" si="1"/>
        <v>0</v>
      </c>
      <c r="S18" s="1">
        <v>360</v>
      </c>
      <c r="T18" s="213"/>
      <c r="U18" s="205"/>
      <c r="V18" s="206"/>
      <c r="W18" s="14"/>
      <c r="X18" s="15"/>
      <c r="Y18" s="14"/>
      <c r="Z18" s="14"/>
    </row>
    <row r="19" spans="1:26" s="10" customFormat="1" ht="12.75" customHeight="1">
      <c r="A19" s="175"/>
      <c r="B19" s="210"/>
      <c r="C19" s="170"/>
      <c r="D19" s="170"/>
      <c r="E19" s="170"/>
      <c r="F19" s="170"/>
      <c r="G19" s="209"/>
      <c r="H19" s="171"/>
      <c r="I19" s="202"/>
      <c r="J19" s="175"/>
      <c r="K19" s="175"/>
      <c r="L19" s="202"/>
      <c r="M19" s="202"/>
      <c r="N19" s="202"/>
      <c r="O19" s="11" t="s">
        <v>193</v>
      </c>
      <c r="P19" s="1">
        <v>12</v>
      </c>
      <c r="Q19" s="39">
        <v>10</v>
      </c>
      <c r="R19" s="1">
        <f t="shared" si="1"/>
        <v>0</v>
      </c>
      <c r="S19" s="39">
        <v>10</v>
      </c>
      <c r="T19" s="213"/>
      <c r="U19" s="205"/>
      <c r="V19" s="206"/>
      <c r="W19" s="14"/>
      <c r="X19" s="15"/>
      <c r="Y19" s="14"/>
      <c r="Z19" s="14"/>
    </row>
    <row r="20" spans="1:26" s="10" customFormat="1" ht="12.75" customHeight="1">
      <c r="A20" s="175"/>
      <c r="B20" s="210"/>
      <c r="C20" s="170"/>
      <c r="D20" s="170"/>
      <c r="E20" s="170"/>
      <c r="F20" s="170"/>
      <c r="G20" s="209"/>
      <c r="H20" s="171"/>
      <c r="I20" s="202"/>
      <c r="J20" s="175"/>
      <c r="K20" s="175"/>
      <c r="L20" s="202"/>
      <c r="M20" s="202"/>
      <c r="N20" s="202"/>
      <c r="O20" s="11" t="s">
        <v>132</v>
      </c>
      <c r="P20" s="1">
        <v>432</v>
      </c>
      <c r="Q20" s="154">
        <v>360</v>
      </c>
      <c r="R20" s="1">
        <f t="shared" si="1"/>
        <v>0</v>
      </c>
      <c r="S20" s="1">
        <v>360</v>
      </c>
      <c r="T20" s="213"/>
      <c r="U20" s="205"/>
      <c r="V20" s="206"/>
      <c r="W20" s="14"/>
      <c r="X20" s="15"/>
      <c r="Y20" s="14"/>
      <c r="Z20" s="14"/>
    </row>
    <row r="21" spans="1:26" s="10" customFormat="1" ht="12.75" customHeight="1">
      <c r="A21" s="175"/>
      <c r="B21" s="210"/>
      <c r="C21" s="170"/>
      <c r="D21" s="170"/>
      <c r="E21" s="170"/>
      <c r="F21" s="170"/>
      <c r="G21" s="209"/>
      <c r="H21" s="171"/>
      <c r="I21" s="202"/>
      <c r="J21" s="175"/>
      <c r="K21" s="175"/>
      <c r="L21" s="202"/>
      <c r="M21" s="202"/>
      <c r="N21" s="202"/>
      <c r="O21" s="11" t="s">
        <v>205</v>
      </c>
      <c r="P21" s="1">
        <v>12</v>
      </c>
      <c r="Q21" s="39">
        <v>9</v>
      </c>
      <c r="R21" s="1">
        <f t="shared" si="1"/>
        <v>0</v>
      </c>
      <c r="S21" s="39">
        <v>9</v>
      </c>
      <c r="T21" s="213"/>
      <c r="U21" s="205"/>
      <c r="V21" s="206"/>
      <c r="W21" s="14"/>
      <c r="X21" s="15"/>
      <c r="Y21" s="14"/>
      <c r="Z21" s="14"/>
    </row>
    <row r="22" spans="1:26" s="10" customFormat="1" ht="12.75" customHeight="1">
      <c r="A22" s="175"/>
      <c r="B22" s="210"/>
      <c r="C22" s="170"/>
      <c r="D22" s="170"/>
      <c r="E22" s="170"/>
      <c r="F22" s="170"/>
      <c r="G22" s="209"/>
      <c r="H22" s="171"/>
      <c r="I22" s="202"/>
      <c r="J22" s="175"/>
      <c r="K22" s="175"/>
      <c r="L22" s="202"/>
      <c r="M22" s="202"/>
      <c r="N22" s="202"/>
      <c r="O22" s="82" t="s">
        <v>179</v>
      </c>
      <c r="P22" s="1">
        <v>48</v>
      </c>
      <c r="Q22" s="154">
        <v>26</v>
      </c>
      <c r="R22" s="1">
        <f t="shared" si="1"/>
        <v>1</v>
      </c>
      <c r="S22" s="1">
        <v>27</v>
      </c>
      <c r="T22" s="214"/>
      <c r="U22" s="207"/>
      <c r="V22" s="208"/>
      <c r="W22" s="14"/>
      <c r="X22" s="15"/>
      <c r="Y22" s="14"/>
      <c r="Z22" s="14"/>
    </row>
    <row r="23" spans="1:27" s="10" customFormat="1" ht="12.75" customHeight="1">
      <c r="A23" s="175">
        <v>2</v>
      </c>
      <c r="B23" s="210"/>
      <c r="C23" s="170" t="s">
        <v>150</v>
      </c>
      <c r="D23" s="170"/>
      <c r="E23" s="170"/>
      <c r="F23" s="170"/>
      <c r="G23" s="170" t="s">
        <v>24</v>
      </c>
      <c r="H23" s="171">
        <f>H11</f>
        <v>960</v>
      </c>
      <c r="I23" s="202" t="s">
        <v>114</v>
      </c>
      <c r="J23" s="175">
        <f>J11</f>
        <v>12</v>
      </c>
      <c r="K23" s="175">
        <f>K11</f>
        <v>384</v>
      </c>
      <c r="L23" s="202" t="s">
        <v>26</v>
      </c>
      <c r="M23" s="202" t="s">
        <v>25</v>
      </c>
      <c r="N23" s="202" t="s">
        <v>194</v>
      </c>
      <c r="O23" s="11" t="s">
        <v>23</v>
      </c>
      <c r="P23" s="1">
        <f>P11</f>
        <v>1728</v>
      </c>
      <c r="Q23" s="39">
        <v>1728</v>
      </c>
      <c r="R23" s="1">
        <f t="shared" si="1"/>
        <v>0</v>
      </c>
      <c r="S23" s="39">
        <v>1728</v>
      </c>
      <c r="T23" s="201"/>
      <c r="U23" s="203" t="s">
        <v>208</v>
      </c>
      <c r="V23" s="204"/>
      <c r="W23" s="14"/>
      <c r="X23" s="15"/>
      <c r="Y23" s="16"/>
      <c r="Z23" s="14"/>
      <c r="AA23" s="14"/>
    </row>
    <row r="24" spans="1:26" s="10" customFormat="1" ht="12.75" customHeight="1">
      <c r="A24" s="175"/>
      <c r="B24" s="210"/>
      <c r="C24" s="170"/>
      <c r="D24" s="170"/>
      <c r="E24" s="170"/>
      <c r="F24" s="170"/>
      <c r="G24" s="170"/>
      <c r="H24" s="171"/>
      <c r="I24" s="202"/>
      <c r="J24" s="175"/>
      <c r="K24" s="175"/>
      <c r="L24" s="202"/>
      <c r="M24" s="202"/>
      <c r="N24" s="202"/>
      <c r="O24" s="11" t="s">
        <v>9</v>
      </c>
      <c r="P24" s="1">
        <v>432</v>
      </c>
      <c r="Q24" s="39">
        <v>432</v>
      </c>
      <c r="R24" s="1">
        <f t="shared" si="1"/>
        <v>0</v>
      </c>
      <c r="S24" s="39">
        <v>432</v>
      </c>
      <c r="T24" s="201"/>
      <c r="U24" s="205"/>
      <c r="V24" s="206"/>
      <c r="W24" s="14"/>
      <c r="X24" s="15"/>
      <c r="Y24" s="14"/>
      <c r="Z24" s="14"/>
    </row>
    <row r="25" spans="1:26" s="10" customFormat="1" ht="12.75" customHeight="1">
      <c r="A25" s="175"/>
      <c r="B25" s="210"/>
      <c r="C25" s="170"/>
      <c r="D25" s="170"/>
      <c r="E25" s="170"/>
      <c r="F25" s="170"/>
      <c r="G25" s="170"/>
      <c r="H25" s="171"/>
      <c r="I25" s="202"/>
      <c r="J25" s="175"/>
      <c r="K25" s="175"/>
      <c r="L25" s="202"/>
      <c r="M25" s="202"/>
      <c r="N25" s="202"/>
      <c r="O25" s="11" t="s">
        <v>84</v>
      </c>
      <c r="P25" s="1">
        <v>12</v>
      </c>
      <c r="Q25" s="39">
        <v>12</v>
      </c>
      <c r="R25" s="1">
        <f t="shared" si="1"/>
        <v>0</v>
      </c>
      <c r="S25" s="39">
        <v>12</v>
      </c>
      <c r="T25" s="201"/>
      <c r="U25" s="205"/>
      <c r="V25" s="206"/>
      <c r="W25" s="14"/>
      <c r="X25" s="15"/>
      <c r="Y25" s="14"/>
      <c r="Z25" s="14"/>
    </row>
    <row r="26" spans="1:26" s="10" customFormat="1" ht="12.75" customHeight="1">
      <c r="A26" s="175"/>
      <c r="B26" s="210"/>
      <c r="C26" s="170"/>
      <c r="D26" s="170"/>
      <c r="E26" s="170"/>
      <c r="F26" s="170"/>
      <c r="G26" s="170"/>
      <c r="H26" s="171"/>
      <c r="I26" s="202"/>
      <c r="J26" s="175"/>
      <c r="K26" s="175"/>
      <c r="L26" s="202"/>
      <c r="M26" s="202"/>
      <c r="N26" s="202"/>
      <c r="O26" s="11" t="s">
        <v>100</v>
      </c>
      <c r="P26" s="1">
        <v>432</v>
      </c>
      <c r="Q26" s="154">
        <v>432</v>
      </c>
      <c r="R26" s="1">
        <f t="shared" si="1"/>
        <v>0</v>
      </c>
      <c r="S26" s="1">
        <v>432</v>
      </c>
      <c r="T26" s="201"/>
      <c r="U26" s="205"/>
      <c r="V26" s="206"/>
      <c r="W26" s="14"/>
      <c r="X26" s="15"/>
      <c r="Y26" s="14"/>
      <c r="Z26" s="14"/>
    </row>
    <row r="27" spans="1:26" s="10" customFormat="1" ht="12.75" customHeight="1">
      <c r="A27" s="175"/>
      <c r="B27" s="210"/>
      <c r="C27" s="170"/>
      <c r="D27" s="170"/>
      <c r="E27" s="170"/>
      <c r="F27" s="170"/>
      <c r="G27" s="170"/>
      <c r="H27" s="171"/>
      <c r="I27" s="202"/>
      <c r="J27" s="175"/>
      <c r="K27" s="175"/>
      <c r="L27" s="202"/>
      <c r="M27" s="202"/>
      <c r="N27" s="202"/>
      <c r="O27" s="11" t="s">
        <v>101</v>
      </c>
      <c r="P27" s="1">
        <v>12</v>
      </c>
      <c r="Q27" s="154">
        <v>12</v>
      </c>
      <c r="R27" s="1">
        <f t="shared" si="1"/>
        <v>0</v>
      </c>
      <c r="S27" s="1">
        <v>12</v>
      </c>
      <c r="T27" s="201"/>
      <c r="U27" s="205"/>
      <c r="V27" s="206"/>
      <c r="W27" s="14"/>
      <c r="X27" s="15"/>
      <c r="Y27" s="14"/>
      <c r="Z27" s="14"/>
    </row>
    <row r="28" spans="1:26" s="10" customFormat="1" ht="12.75" customHeight="1">
      <c r="A28" s="175"/>
      <c r="B28" s="210"/>
      <c r="C28" s="170"/>
      <c r="D28" s="170"/>
      <c r="E28" s="170"/>
      <c r="F28" s="170"/>
      <c r="G28" s="170"/>
      <c r="H28" s="171"/>
      <c r="I28" s="202"/>
      <c r="J28" s="175"/>
      <c r="K28" s="175"/>
      <c r="L28" s="202"/>
      <c r="M28" s="202"/>
      <c r="N28" s="202"/>
      <c r="O28" s="11" t="s">
        <v>110</v>
      </c>
      <c r="P28" s="1">
        <v>432</v>
      </c>
      <c r="Q28" s="39">
        <v>396</v>
      </c>
      <c r="R28" s="1">
        <f t="shared" si="1"/>
        <v>36</v>
      </c>
      <c r="S28" s="39">
        <v>432</v>
      </c>
      <c r="T28" s="201"/>
      <c r="U28" s="205"/>
      <c r="V28" s="206"/>
      <c r="W28" s="14"/>
      <c r="X28" s="15"/>
      <c r="Y28" s="14"/>
      <c r="Z28" s="14"/>
    </row>
    <row r="29" spans="1:26" s="10" customFormat="1" ht="12.75" customHeight="1">
      <c r="A29" s="175"/>
      <c r="B29" s="210"/>
      <c r="C29" s="170"/>
      <c r="D29" s="170"/>
      <c r="E29" s="170"/>
      <c r="F29" s="170"/>
      <c r="G29" s="170"/>
      <c r="H29" s="171"/>
      <c r="I29" s="202"/>
      <c r="J29" s="175"/>
      <c r="K29" s="175"/>
      <c r="L29" s="202"/>
      <c r="M29" s="202"/>
      <c r="N29" s="202"/>
      <c r="O29" s="11" t="s">
        <v>109</v>
      </c>
      <c r="P29" s="1">
        <v>12</v>
      </c>
      <c r="Q29" s="39">
        <v>11</v>
      </c>
      <c r="R29" s="1">
        <f t="shared" si="1"/>
        <v>0</v>
      </c>
      <c r="S29" s="39">
        <v>11</v>
      </c>
      <c r="T29" s="201"/>
      <c r="U29" s="205"/>
      <c r="V29" s="206"/>
      <c r="W29" s="14"/>
      <c r="X29" s="15"/>
      <c r="Y29" s="14"/>
      <c r="Z29" s="14"/>
    </row>
    <row r="30" spans="1:26" s="10" customFormat="1" ht="12.75" customHeight="1">
      <c r="A30" s="175"/>
      <c r="B30" s="210"/>
      <c r="C30" s="170"/>
      <c r="D30" s="170"/>
      <c r="E30" s="170"/>
      <c r="F30" s="170"/>
      <c r="G30" s="170"/>
      <c r="H30" s="171"/>
      <c r="I30" s="202"/>
      <c r="J30" s="175"/>
      <c r="K30" s="175"/>
      <c r="L30" s="202"/>
      <c r="M30" s="202"/>
      <c r="N30" s="202"/>
      <c r="O30" s="11" t="s">
        <v>118</v>
      </c>
      <c r="P30" s="1">
        <v>432</v>
      </c>
      <c r="Q30" s="81">
        <v>396</v>
      </c>
      <c r="R30" s="1">
        <f t="shared" si="1"/>
        <v>0</v>
      </c>
      <c r="S30" s="81">
        <v>396</v>
      </c>
      <c r="T30" s="201"/>
      <c r="U30" s="205"/>
      <c r="V30" s="206"/>
      <c r="W30" s="14"/>
      <c r="X30" s="15"/>
      <c r="Y30" s="14"/>
      <c r="Z30" s="14"/>
    </row>
    <row r="31" spans="1:26" s="10" customFormat="1" ht="12.75" customHeight="1">
      <c r="A31" s="175"/>
      <c r="B31" s="210"/>
      <c r="C31" s="170"/>
      <c r="D31" s="170"/>
      <c r="E31" s="170"/>
      <c r="F31" s="170"/>
      <c r="G31" s="170"/>
      <c r="H31" s="171"/>
      <c r="I31" s="202"/>
      <c r="J31" s="175"/>
      <c r="K31" s="175"/>
      <c r="L31" s="202"/>
      <c r="M31" s="202"/>
      <c r="N31" s="202"/>
      <c r="O31" s="11" t="s">
        <v>125</v>
      </c>
      <c r="P31" s="1">
        <v>12</v>
      </c>
      <c r="Q31" s="154">
        <v>10</v>
      </c>
      <c r="R31" s="1">
        <f t="shared" si="1"/>
        <v>0</v>
      </c>
      <c r="S31" s="1">
        <v>10</v>
      </c>
      <c r="T31" s="201"/>
      <c r="U31" s="205"/>
      <c r="V31" s="206"/>
      <c r="W31" s="14"/>
      <c r="X31" s="15"/>
      <c r="Y31" s="14"/>
      <c r="Z31" s="14"/>
    </row>
    <row r="32" spans="1:26" s="10" customFormat="1" ht="12.75" customHeight="1">
      <c r="A32" s="175"/>
      <c r="B32" s="210"/>
      <c r="C32" s="170"/>
      <c r="D32" s="170"/>
      <c r="E32" s="170"/>
      <c r="F32" s="170"/>
      <c r="G32" s="170"/>
      <c r="H32" s="171"/>
      <c r="I32" s="202"/>
      <c r="J32" s="175"/>
      <c r="K32" s="175"/>
      <c r="L32" s="202"/>
      <c r="M32" s="202"/>
      <c r="N32" s="202"/>
      <c r="O32" s="11" t="s">
        <v>132</v>
      </c>
      <c r="P32" s="1">
        <v>432</v>
      </c>
      <c r="Q32" s="154">
        <v>360</v>
      </c>
      <c r="R32" s="1">
        <f t="shared" si="1"/>
        <v>0</v>
      </c>
      <c r="S32" s="1">
        <v>360</v>
      </c>
      <c r="T32" s="201"/>
      <c r="U32" s="205"/>
      <c r="V32" s="206"/>
      <c r="W32" s="14"/>
      <c r="X32" s="15"/>
      <c r="Y32" s="14"/>
      <c r="Z32" s="14"/>
    </row>
    <row r="33" spans="1:26" s="10" customFormat="1" ht="12.75" customHeight="1">
      <c r="A33" s="175"/>
      <c r="B33" s="210"/>
      <c r="C33" s="170"/>
      <c r="D33" s="170"/>
      <c r="E33" s="170"/>
      <c r="F33" s="170"/>
      <c r="G33" s="170"/>
      <c r="H33" s="171"/>
      <c r="I33" s="202"/>
      <c r="J33" s="175"/>
      <c r="K33" s="175"/>
      <c r="L33" s="202"/>
      <c r="M33" s="202"/>
      <c r="N33" s="202"/>
      <c r="O33" s="11" t="s">
        <v>134</v>
      </c>
      <c r="P33" s="1">
        <v>12</v>
      </c>
      <c r="Q33" s="154">
        <v>10</v>
      </c>
      <c r="R33" s="1">
        <f t="shared" si="1"/>
        <v>0</v>
      </c>
      <c r="S33" s="1">
        <v>10</v>
      </c>
      <c r="T33" s="201"/>
      <c r="U33" s="205"/>
      <c r="V33" s="206"/>
      <c r="W33" s="14"/>
      <c r="X33" s="15"/>
      <c r="Y33" s="14"/>
      <c r="Z33" s="14"/>
    </row>
    <row r="34" spans="1:26" s="10" customFormat="1" ht="12.75" customHeight="1">
      <c r="A34" s="175"/>
      <c r="B34" s="210"/>
      <c r="C34" s="170"/>
      <c r="D34" s="170"/>
      <c r="E34" s="170"/>
      <c r="F34" s="170"/>
      <c r="G34" s="170"/>
      <c r="H34" s="171"/>
      <c r="I34" s="202"/>
      <c r="J34" s="175"/>
      <c r="K34" s="175"/>
      <c r="L34" s="202"/>
      <c r="M34" s="202"/>
      <c r="N34" s="202"/>
      <c r="O34" s="82" t="s">
        <v>179</v>
      </c>
      <c r="P34" s="1">
        <v>48</v>
      </c>
      <c r="Q34" s="154">
        <v>35</v>
      </c>
      <c r="R34" s="1">
        <f t="shared" si="1"/>
        <v>0</v>
      </c>
      <c r="S34" s="1">
        <v>35</v>
      </c>
      <c r="T34" s="201"/>
      <c r="U34" s="207"/>
      <c r="V34" s="208"/>
      <c r="W34" s="14"/>
      <c r="X34" s="15"/>
      <c r="Y34" s="14"/>
      <c r="Z34" s="14"/>
    </row>
    <row r="35" spans="1:27" s="10" customFormat="1" ht="12.75" customHeight="1">
      <c r="A35" s="209">
        <v>3</v>
      </c>
      <c r="B35" s="210"/>
      <c r="C35" s="170" t="s">
        <v>151</v>
      </c>
      <c r="D35" s="170"/>
      <c r="E35" s="170"/>
      <c r="F35" s="170"/>
      <c r="G35" s="170" t="s">
        <v>24</v>
      </c>
      <c r="H35" s="171">
        <f>H23</f>
        <v>960</v>
      </c>
      <c r="I35" s="196" t="s">
        <v>114</v>
      </c>
      <c r="J35" s="175">
        <f>J23</f>
        <v>12</v>
      </c>
      <c r="K35" s="175">
        <f>K23</f>
        <v>384</v>
      </c>
      <c r="L35" s="189" t="s">
        <v>26</v>
      </c>
      <c r="M35" s="189" t="s">
        <v>25</v>
      </c>
      <c r="N35" s="189" t="s">
        <v>194</v>
      </c>
      <c r="O35" s="11" t="s">
        <v>23</v>
      </c>
      <c r="P35" s="1">
        <f>P23</f>
        <v>1728</v>
      </c>
      <c r="Q35" s="39">
        <v>1728</v>
      </c>
      <c r="R35" s="1">
        <f t="shared" si="1"/>
        <v>0</v>
      </c>
      <c r="S35" s="39">
        <v>1728</v>
      </c>
      <c r="T35" s="209"/>
      <c r="U35" s="203" t="s">
        <v>208</v>
      </c>
      <c r="V35" s="204"/>
      <c r="W35" s="14"/>
      <c r="X35" s="14"/>
      <c r="Y35" s="14"/>
      <c r="Z35" s="14"/>
      <c r="AA35" s="14"/>
    </row>
    <row r="36" spans="1:26" s="10" customFormat="1" ht="12.75" customHeight="1">
      <c r="A36" s="209"/>
      <c r="B36" s="210"/>
      <c r="C36" s="170"/>
      <c r="D36" s="170"/>
      <c r="E36" s="170"/>
      <c r="F36" s="170"/>
      <c r="G36" s="170"/>
      <c r="H36" s="171"/>
      <c r="I36" s="196"/>
      <c r="J36" s="175"/>
      <c r="K36" s="175"/>
      <c r="L36" s="189"/>
      <c r="M36" s="189"/>
      <c r="N36" s="189"/>
      <c r="O36" s="11" t="s">
        <v>9</v>
      </c>
      <c r="P36" s="1">
        <v>432</v>
      </c>
      <c r="Q36" s="39">
        <v>432</v>
      </c>
      <c r="R36" s="1">
        <f t="shared" si="1"/>
        <v>0</v>
      </c>
      <c r="S36" s="39">
        <v>432</v>
      </c>
      <c r="T36" s="209"/>
      <c r="U36" s="205"/>
      <c r="V36" s="206"/>
      <c r="W36" s="14"/>
      <c r="X36" s="15"/>
      <c r="Y36" s="14"/>
      <c r="Z36" s="14"/>
    </row>
    <row r="37" spans="1:26" s="10" customFormat="1" ht="12.75" customHeight="1">
      <c r="A37" s="209"/>
      <c r="B37" s="210"/>
      <c r="C37" s="170"/>
      <c r="D37" s="170"/>
      <c r="E37" s="170"/>
      <c r="F37" s="170"/>
      <c r="G37" s="170"/>
      <c r="H37" s="171"/>
      <c r="I37" s="196"/>
      <c r="J37" s="175"/>
      <c r="K37" s="175"/>
      <c r="L37" s="189"/>
      <c r="M37" s="189"/>
      <c r="N37" s="189"/>
      <c r="O37" s="11" t="s">
        <v>84</v>
      </c>
      <c r="P37" s="1">
        <v>12</v>
      </c>
      <c r="Q37" s="39">
        <v>12</v>
      </c>
      <c r="R37" s="1">
        <f t="shared" si="1"/>
        <v>0</v>
      </c>
      <c r="S37" s="39">
        <v>12</v>
      </c>
      <c r="T37" s="209"/>
      <c r="U37" s="205"/>
      <c r="V37" s="206"/>
      <c r="W37" s="14"/>
      <c r="X37" s="15"/>
      <c r="Y37" s="14"/>
      <c r="Z37" s="14"/>
    </row>
    <row r="38" spans="1:26" s="10" customFormat="1" ht="12.75" customHeight="1">
      <c r="A38" s="209"/>
      <c r="B38" s="210"/>
      <c r="C38" s="170"/>
      <c r="D38" s="170"/>
      <c r="E38" s="170"/>
      <c r="F38" s="170"/>
      <c r="G38" s="170"/>
      <c r="H38" s="171"/>
      <c r="I38" s="196"/>
      <c r="J38" s="175"/>
      <c r="K38" s="175"/>
      <c r="L38" s="189"/>
      <c r="M38" s="189"/>
      <c r="N38" s="189"/>
      <c r="O38" s="11" t="s">
        <v>100</v>
      </c>
      <c r="P38" s="1">
        <v>432</v>
      </c>
      <c r="Q38" s="39">
        <v>396</v>
      </c>
      <c r="R38" s="1">
        <f t="shared" si="1"/>
        <v>0</v>
      </c>
      <c r="S38" s="39">
        <v>396</v>
      </c>
      <c r="T38" s="209"/>
      <c r="U38" s="205"/>
      <c r="V38" s="206"/>
      <c r="W38" s="14"/>
      <c r="X38" s="15"/>
      <c r="Y38" s="14"/>
      <c r="Z38" s="14"/>
    </row>
    <row r="39" spans="1:26" s="10" customFormat="1" ht="12.75" customHeight="1">
      <c r="A39" s="209"/>
      <c r="B39" s="210"/>
      <c r="C39" s="170"/>
      <c r="D39" s="170"/>
      <c r="E39" s="170"/>
      <c r="F39" s="170"/>
      <c r="G39" s="170"/>
      <c r="H39" s="171"/>
      <c r="I39" s="196"/>
      <c r="J39" s="175"/>
      <c r="K39" s="175"/>
      <c r="L39" s="189"/>
      <c r="M39" s="189"/>
      <c r="N39" s="189"/>
      <c r="O39" s="11" t="s">
        <v>101</v>
      </c>
      <c r="P39" s="1">
        <v>12</v>
      </c>
      <c r="Q39" s="39">
        <v>11</v>
      </c>
      <c r="R39" s="1">
        <f t="shared" si="1"/>
        <v>0</v>
      </c>
      <c r="S39" s="39">
        <v>11</v>
      </c>
      <c r="T39" s="209"/>
      <c r="U39" s="205"/>
      <c r="V39" s="206"/>
      <c r="W39" s="14"/>
      <c r="X39" s="15"/>
      <c r="Y39" s="14"/>
      <c r="Z39" s="14"/>
    </row>
    <row r="40" spans="1:26" s="10" customFormat="1" ht="12.75" customHeight="1">
      <c r="A40" s="209"/>
      <c r="B40" s="210"/>
      <c r="C40" s="170"/>
      <c r="D40" s="170"/>
      <c r="E40" s="170"/>
      <c r="F40" s="170"/>
      <c r="G40" s="170"/>
      <c r="H40" s="171"/>
      <c r="I40" s="196"/>
      <c r="J40" s="175"/>
      <c r="K40" s="175"/>
      <c r="L40" s="189"/>
      <c r="M40" s="189"/>
      <c r="N40" s="189"/>
      <c r="O40" s="11" t="s">
        <v>110</v>
      </c>
      <c r="P40" s="1">
        <v>432</v>
      </c>
      <c r="Q40" s="39">
        <v>396</v>
      </c>
      <c r="R40" s="1">
        <f t="shared" si="1"/>
        <v>0</v>
      </c>
      <c r="S40" s="39">
        <v>396</v>
      </c>
      <c r="T40" s="209"/>
      <c r="U40" s="205"/>
      <c r="V40" s="206"/>
      <c r="W40" s="14"/>
      <c r="X40" s="15"/>
      <c r="Y40" s="14"/>
      <c r="Z40" s="14"/>
    </row>
    <row r="41" spans="1:26" s="10" customFormat="1" ht="12.75" customHeight="1">
      <c r="A41" s="209"/>
      <c r="B41" s="210"/>
      <c r="C41" s="170"/>
      <c r="D41" s="170"/>
      <c r="E41" s="170"/>
      <c r="F41" s="170"/>
      <c r="G41" s="170"/>
      <c r="H41" s="171"/>
      <c r="I41" s="196"/>
      <c r="J41" s="175"/>
      <c r="K41" s="175"/>
      <c r="L41" s="189"/>
      <c r="M41" s="189"/>
      <c r="N41" s="189"/>
      <c r="O41" s="11" t="s">
        <v>109</v>
      </c>
      <c r="P41" s="1">
        <v>12</v>
      </c>
      <c r="Q41" s="39">
        <v>11</v>
      </c>
      <c r="R41" s="1">
        <f t="shared" si="1"/>
        <v>0</v>
      </c>
      <c r="S41" s="39">
        <v>11</v>
      </c>
      <c r="T41" s="209"/>
      <c r="U41" s="205"/>
      <c r="V41" s="206"/>
      <c r="W41" s="14"/>
      <c r="X41" s="15"/>
      <c r="Y41" s="14"/>
      <c r="Z41" s="14"/>
    </row>
    <row r="42" spans="1:26" s="10" customFormat="1" ht="12.75" customHeight="1">
      <c r="A42" s="209"/>
      <c r="B42" s="210"/>
      <c r="C42" s="170"/>
      <c r="D42" s="170"/>
      <c r="E42" s="170"/>
      <c r="F42" s="170"/>
      <c r="G42" s="170"/>
      <c r="H42" s="171"/>
      <c r="I42" s="196"/>
      <c r="J42" s="175"/>
      <c r="K42" s="175"/>
      <c r="L42" s="189"/>
      <c r="M42" s="189"/>
      <c r="N42" s="189"/>
      <c r="O42" s="11" t="s">
        <v>118</v>
      </c>
      <c r="P42" s="1">
        <v>432</v>
      </c>
      <c r="Q42" s="39">
        <v>324</v>
      </c>
      <c r="R42" s="1">
        <f t="shared" si="1"/>
        <v>0</v>
      </c>
      <c r="S42" s="39">
        <v>324</v>
      </c>
      <c r="T42" s="209"/>
      <c r="U42" s="205"/>
      <c r="V42" s="206"/>
      <c r="W42" s="14">
        <f>5*36</f>
        <v>180</v>
      </c>
      <c r="X42" s="15"/>
      <c r="Y42" s="14"/>
      <c r="Z42" s="14"/>
    </row>
    <row r="43" spans="1:26" s="10" customFormat="1" ht="12.75" customHeight="1">
      <c r="A43" s="209"/>
      <c r="B43" s="210"/>
      <c r="C43" s="170"/>
      <c r="D43" s="170"/>
      <c r="E43" s="170"/>
      <c r="F43" s="170"/>
      <c r="G43" s="170"/>
      <c r="H43" s="171"/>
      <c r="I43" s="196"/>
      <c r="J43" s="175"/>
      <c r="K43" s="175"/>
      <c r="L43" s="189"/>
      <c r="M43" s="189"/>
      <c r="N43" s="189"/>
      <c r="O43" s="11" t="s">
        <v>193</v>
      </c>
      <c r="P43" s="1">
        <v>12</v>
      </c>
      <c r="Q43" s="39">
        <v>9</v>
      </c>
      <c r="R43" s="1">
        <f t="shared" si="1"/>
        <v>0</v>
      </c>
      <c r="S43" s="39">
        <v>9</v>
      </c>
      <c r="T43" s="209"/>
      <c r="U43" s="205"/>
      <c r="V43" s="206"/>
      <c r="W43" s="14"/>
      <c r="X43" s="15"/>
      <c r="Y43" s="14"/>
      <c r="Z43" s="14"/>
    </row>
    <row r="44" spans="1:26" s="10" customFormat="1" ht="12.75" customHeight="1">
      <c r="A44" s="209"/>
      <c r="B44" s="210"/>
      <c r="C44" s="170"/>
      <c r="D44" s="170"/>
      <c r="E44" s="170"/>
      <c r="F44" s="170"/>
      <c r="G44" s="170"/>
      <c r="H44" s="171"/>
      <c r="I44" s="196"/>
      <c r="J44" s="175"/>
      <c r="K44" s="175"/>
      <c r="L44" s="189"/>
      <c r="M44" s="189"/>
      <c r="N44" s="189"/>
      <c r="O44" s="11" t="s">
        <v>132</v>
      </c>
      <c r="P44" s="1">
        <v>432</v>
      </c>
      <c r="Q44" s="39">
        <v>288</v>
      </c>
      <c r="R44" s="1">
        <f t="shared" si="1"/>
        <v>36</v>
      </c>
      <c r="S44" s="39">
        <v>324</v>
      </c>
      <c r="T44" s="209"/>
      <c r="U44" s="205"/>
      <c r="V44" s="206"/>
      <c r="W44" s="14"/>
      <c r="X44" s="15">
        <f>288+36</f>
        <v>324</v>
      </c>
      <c r="Y44" s="14"/>
      <c r="Z44" s="14"/>
    </row>
    <row r="45" spans="1:26" s="10" customFormat="1" ht="12.75" customHeight="1">
      <c r="A45" s="209"/>
      <c r="B45" s="210"/>
      <c r="C45" s="170"/>
      <c r="D45" s="170"/>
      <c r="E45" s="170"/>
      <c r="F45" s="170"/>
      <c r="G45" s="170"/>
      <c r="H45" s="171"/>
      <c r="I45" s="196"/>
      <c r="J45" s="175"/>
      <c r="K45" s="175"/>
      <c r="L45" s="189"/>
      <c r="M45" s="189"/>
      <c r="N45" s="189"/>
      <c r="O45" s="11" t="s">
        <v>205</v>
      </c>
      <c r="P45" s="1">
        <v>12</v>
      </c>
      <c r="Q45" s="39">
        <v>6</v>
      </c>
      <c r="R45" s="1">
        <f t="shared" si="1"/>
        <v>0</v>
      </c>
      <c r="S45" s="39">
        <v>6</v>
      </c>
      <c r="T45" s="209"/>
      <c r="U45" s="205"/>
      <c r="V45" s="206"/>
      <c r="W45" s="14"/>
      <c r="X45" s="15"/>
      <c r="Y45" s="14"/>
      <c r="Z45" s="14"/>
    </row>
    <row r="46" spans="1:26" s="10" customFormat="1" ht="12.75" customHeight="1">
      <c r="A46" s="209"/>
      <c r="B46" s="210"/>
      <c r="C46" s="170"/>
      <c r="D46" s="170"/>
      <c r="E46" s="170"/>
      <c r="F46" s="170"/>
      <c r="G46" s="170"/>
      <c r="H46" s="171"/>
      <c r="I46" s="196"/>
      <c r="J46" s="175"/>
      <c r="K46" s="175"/>
      <c r="L46" s="189"/>
      <c r="M46" s="189"/>
      <c r="N46" s="189"/>
      <c r="O46" s="82" t="s">
        <v>179</v>
      </c>
      <c r="P46" s="1">
        <v>48</v>
      </c>
      <c r="Q46" s="154">
        <v>14</v>
      </c>
      <c r="R46" s="1">
        <f t="shared" si="1"/>
        <v>0</v>
      </c>
      <c r="S46" s="1">
        <v>14</v>
      </c>
      <c r="T46" s="209"/>
      <c r="U46" s="207"/>
      <c r="V46" s="208"/>
      <c r="W46" s="14"/>
      <c r="X46" s="15"/>
      <c r="Y46" s="14"/>
      <c r="Z46" s="14"/>
    </row>
    <row r="47" spans="1:27" s="10" customFormat="1" ht="16.5" customHeight="1">
      <c r="A47" s="166">
        <v>4</v>
      </c>
      <c r="B47" s="168" t="s">
        <v>107</v>
      </c>
      <c r="C47" s="177" t="s">
        <v>152</v>
      </c>
      <c r="D47" s="177"/>
      <c r="E47" s="177"/>
      <c r="F47" s="179"/>
      <c r="G47" s="177" t="s">
        <v>24</v>
      </c>
      <c r="H47" s="178">
        <f>H85</f>
        <v>960</v>
      </c>
      <c r="I47" s="174" t="s">
        <v>116</v>
      </c>
      <c r="J47" s="166">
        <f>J85</f>
        <v>12</v>
      </c>
      <c r="K47" s="166">
        <f>K85</f>
        <v>384</v>
      </c>
      <c r="L47" s="199" t="s">
        <v>103</v>
      </c>
      <c r="M47" s="197" t="s">
        <v>104</v>
      </c>
      <c r="N47" s="197" t="s">
        <v>195</v>
      </c>
      <c r="O47" s="11" t="s">
        <v>23</v>
      </c>
      <c r="P47" s="1">
        <v>1728</v>
      </c>
      <c r="Q47" s="39">
        <v>1728</v>
      </c>
      <c r="R47" s="1">
        <f t="shared" si="1"/>
        <v>0</v>
      </c>
      <c r="S47" s="39">
        <v>1728</v>
      </c>
      <c r="T47" s="198"/>
      <c r="U47" s="211" t="s">
        <v>208</v>
      </c>
      <c r="V47" s="211"/>
      <c r="W47" s="14"/>
      <c r="X47" s="15"/>
      <c r="Y47" s="16"/>
      <c r="Z47" s="14"/>
      <c r="AA47" s="14"/>
    </row>
    <row r="48" spans="1:26" s="10" customFormat="1" ht="16.5" customHeight="1">
      <c r="A48" s="175"/>
      <c r="B48" s="168"/>
      <c r="C48" s="176"/>
      <c r="D48" s="176"/>
      <c r="E48" s="176"/>
      <c r="F48" s="176"/>
      <c r="G48" s="170"/>
      <c r="H48" s="171"/>
      <c r="I48" s="196"/>
      <c r="J48" s="175"/>
      <c r="K48" s="175"/>
      <c r="L48" s="189"/>
      <c r="M48" s="197"/>
      <c r="N48" s="197"/>
      <c r="O48" s="11" t="s">
        <v>9</v>
      </c>
      <c r="P48" s="1">
        <v>432</v>
      </c>
      <c r="Q48" s="39">
        <f>288+144</f>
        <v>432</v>
      </c>
      <c r="R48" s="1">
        <f t="shared" si="1"/>
        <v>0</v>
      </c>
      <c r="S48" s="39">
        <f>288+144</f>
        <v>432</v>
      </c>
      <c r="T48" s="198"/>
      <c r="U48" s="211"/>
      <c r="V48" s="211"/>
      <c r="W48" s="14"/>
      <c r="X48" s="15"/>
      <c r="Y48" s="14"/>
      <c r="Z48" s="14"/>
    </row>
    <row r="49" spans="1:26" s="10" customFormat="1" ht="13.5" customHeight="1">
      <c r="A49" s="175"/>
      <c r="B49" s="168"/>
      <c r="C49" s="176"/>
      <c r="D49" s="176"/>
      <c r="E49" s="176"/>
      <c r="F49" s="176"/>
      <c r="G49" s="170"/>
      <c r="H49" s="171"/>
      <c r="I49" s="196"/>
      <c r="J49" s="175"/>
      <c r="K49" s="175"/>
      <c r="L49" s="189"/>
      <c r="M49" s="197"/>
      <c r="N49" s="197"/>
      <c r="O49" s="11" t="s">
        <v>84</v>
      </c>
      <c r="P49" s="1">
        <v>12</v>
      </c>
      <c r="Q49" s="39">
        <v>8</v>
      </c>
      <c r="R49" s="1">
        <f t="shared" si="1"/>
        <v>0</v>
      </c>
      <c r="S49" s="39">
        <v>8</v>
      </c>
      <c r="T49" s="198"/>
      <c r="U49" s="211"/>
      <c r="V49" s="211"/>
      <c r="W49" s="14"/>
      <c r="X49" s="14">
        <f>252+36</f>
        <v>288</v>
      </c>
      <c r="Y49" s="14"/>
      <c r="Z49" s="14"/>
    </row>
    <row r="50" spans="1:26" s="10" customFormat="1" ht="16.5" customHeight="1">
      <c r="A50" s="175"/>
      <c r="B50" s="168"/>
      <c r="C50" s="176"/>
      <c r="D50" s="176"/>
      <c r="E50" s="176"/>
      <c r="F50" s="176"/>
      <c r="G50" s="170"/>
      <c r="H50" s="171"/>
      <c r="I50" s="196"/>
      <c r="J50" s="175"/>
      <c r="K50" s="175"/>
      <c r="L50" s="189"/>
      <c r="M50" s="197"/>
      <c r="N50" s="197"/>
      <c r="O50" s="43" t="s">
        <v>100</v>
      </c>
      <c r="P50" s="1">
        <v>432</v>
      </c>
      <c r="Q50" s="39">
        <v>252</v>
      </c>
      <c r="R50" s="1">
        <f t="shared" si="1"/>
        <v>36</v>
      </c>
      <c r="S50" s="39">
        <v>288</v>
      </c>
      <c r="T50" s="198"/>
      <c r="U50" s="211"/>
      <c r="V50" s="211"/>
      <c r="W50" s="14"/>
      <c r="X50" s="14"/>
      <c r="Y50" s="14"/>
      <c r="Z50" s="14"/>
    </row>
    <row r="51" spans="1:26" s="10" customFormat="1" ht="16.5" customHeight="1">
      <c r="A51" s="175"/>
      <c r="B51" s="168"/>
      <c r="C51" s="176"/>
      <c r="D51" s="176"/>
      <c r="E51" s="176"/>
      <c r="F51" s="176"/>
      <c r="G51" s="170"/>
      <c r="H51" s="171"/>
      <c r="I51" s="196"/>
      <c r="J51" s="175"/>
      <c r="K51" s="175"/>
      <c r="L51" s="189"/>
      <c r="M51" s="197"/>
      <c r="N51" s="197"/>
      <c r="O51" s="43" t="s">
        <v>101</v>
      </c>
      <c r="P51" s="1">
        <v>12</v>
      </c>
      <c r="Q51" s="39">
        <v>7</v>
      </c>
      <c r="R51" s="1">
        <f t="shared" si="1"/>
        <v>0</v>
      </c>
      <c r="S51" s="39">
        <v>7</v>
      </c>
      <c r="T51" s="198"/>
      <c r="U51" s="211"/>
      <c r="V51" s="211"/>
      <c r="W51" s="14"/>
      <c r="X51" s="14"/>
      <c r="Y51" s="14"/>
      <c r="Z51" s="14"/>
    </row>
    <row r="52" spans="1:26" s="10" customFormat="1" ht="16.5" customHeight="1">
      <c r="A52" s="175"/>
      <c r="B52" s="168"/>
      <c r="C52" s="176"/>
      <c r="D52" s="176"/>
      <c r="E52" s="176"/>
      <c r="F52" s="176"/>
      <c r="G52" s="170"/>
      <c r="H52" s="171"/>
      <c r="I52" s="196"/>
      <c r="J52" s="175"/>
      <c r="K52" s="175"/>
      <c r="L52" s="189"/>
      <c r="M52" s="197"/>
      <c r="N52" s="197"/>
      <c r="O52" s="62" t="s">
        <v>110</v>
      </c>
      <c r="P52" s="114">
        <v>432</v>
      </c>
      <c r="Q52" s="63">
        <v>252</v>
      </c>
      <c r="R52" s="111">
        <f>S52-Q52</f>
        <v>0</v>
      </c>
      <c r="S52" s="63">
        <v>252</v>
      </c>
      <c r="T52" s="198"/>
      <c r="U52" s="211"/>
      <c r="V52" s="211"/>
      <c r="W52" s="14"/>
      <c r="X52" s="14"/>
      <c r="Y52" s="14"/>
      <c r="Z52" s="14"/>
    </row>
    <row r="53" spans="1:22" s="113" customFormat="1" ht="16.5" customHeight="1">
      <c r="A53" s="175"/>
      <c r="B53" s="168"/>
      <c r="C53" s="176"/>
      <c r="D53" s="176"/>
      <c r="E53" s="176"/>
      <c r="F53" s="176"/>
      <c r="G53" s="170"/>
      <c r="H53" s="171"/>
      <c r="I53" s="196"/>
      <c r="J53" s="175"/>
      <c r="K53" s="175"/>
      <c r="L53" s="189"/>
      <c r="M53" s="197"/>
      <c r="N53" s="197"/>
      <c r="O53" s="11" t="s">
        <v>109</v>
      </c>
      <c r="P53" s="111">
        <v>12</v>
      </c>
      <c r="Q53" s="39">
        <v>7</v>
      </c>
      <c r="R53" s="111">
        <f>S53-Q53</f>
        <v>0</v>
      </c>
      <c r="S53" s="39">
        <v>7</v>
      </c>
      <c r="T53" s="198"/>
      <c r="U53" s="211"/>
      <c r="V53" s="211"/>
    </row>
    <row r="54" spans="1:26" s="10" customFormat="1" ht="16.5" customHeight="1">
      <c r="A54" s="175"/>
      <c r="B54" s="168"/>
      <c r="C54" s="176"/>
      <c r="D54" s="176"/>
      <c r="E54" s="176"/>
      <c r="F54" s="176"/>
      <c r="G54" s="170"/>
      <c r="H54" s="171"/>
      <c r="I54" s="196"/>
      <c r="J54" s="175"/>
      <c r="K54" s="175"/>
      <c r="L54" s="189"/>
      <c r="M54" s="197"/>
      <c r="N54" s="197"/>
      <c r="O54" s="62" t="s">
        <v>118</v>
      </c>
      <c r="P54" s="57">
        <v>432</v>
      </c>
      <c r="Q54" s="63">
        <v>252</v>
      </c>
      <c r="R54" s="1">
        <f t="shared" si="1"/>
        <v>0</v>
      </c>
      <c r="S54" s="63">
        <v>252</v>
      </c>
      <c r="T54" s="198"/>
      <c r="U54" s="211"/>
      <c r="V54" s="211"/>
      <c r="W54" s="14"/>
      <c r="X54" s="14"/>
      <c r="Y54" s="14"/>
      <c r="Z54" s="14"/>
    </row>
    <row r="55" spans="1:26" s="10" customFormat="1" ht="16.5" customHeight="1">
      <c r="A55" s="175"/>
      <c r="B55" s="168"/>
      <c r="C55" s="176"/>
      <c r="D55" s="176"/>
      <c r="E55" s="176"/>
      <c r="F55" s="176"/>
      <c r="G55" s="170"/>
      <c r="H55" s="171"/>
      <c r="I55" s="196"/>
      <c r="J55" s="175"/>
      <c r="K55" s="175"/>
      <c r="L55" s="189"/>
      <c r="M55" s="197"/>
      <c r="N55" s="197"/>
      <c r="O55" s="11" t="s">
        <v>193</v>
      </c>
      <c r="P55" s="1">
        <v>12</v>
      </c>
      <c r="Q55" s="39">
        <v>5</v>
      </c>
      <c r="R55" s="1">
        <f>S55-Q55</f>
        <v>0</v>
      </c>
      <c r="S55" s="39">
        <v>5</v>
      </c>
      <c r="T55" s="198"/>
      <c r="U55" s="211"/>
      <c r="V55" s="211"/>
      <c r="W55" s="14"/>
      <c r="X55" s="14"/>
      <c r="Y55" s="14"/>
      <c r="Z55" s="14"/>
    </row>
    <row r="56" spans="1:26" s="10" customFormat="1" ht="15.75">
      <c r="A56" s="175"/>
      <c r="B56" s="168"/>
      <c r="C56" s="176"/>
      <c r="D56" s="176"/>
      <c r="E56" s="176"/>
      <c r="F56" s="176"/>
      <c r="G56" s="170"/>
      <c r="H56" s="171"/>
      <c r="I56" s="196"/>
      <c r="J56" s="175"/>
      <c r="K56" s="175"/>
      <c r="L56" s="189"/>
      <c r="M56" s="197"/>
      <c r="N56" s="197"/>
      <c r="O56" s="11" t="s">
        <v>132</v>
      </c>
      <c r="P56" s="155">
        <v>432</v>
      </c>
      <c r="Q56" s="155">
        <v>0</v>
      </c>
      <c r="R56" s="155">
        <f>S56-Q56</f>
        <v>36</v>
      </c>
      <c r="S56" s="155">
        <v>36</v>
      </c>
      <c r="T56" s="198"/>
      <c r="U56" s="211"/>
      <c r="V56" s="211"/>
      <c r="W56" s="14"/>
      <c r="X56" s="14"/>
      <c r="Y56" s="14"/>
      <c r="Z56" s="14"/>
    </row>
    <row r="57" spans="1:26" s="10" customFormat="1" ht="14.25" customHeight="1">
      <c r="A57" s="175"/>
      <c r="B57" s="168"/>
      <c r="C57" s="176"/>
      <c r="D57" s="176"/>
      <c r="E57" s="176"/>
      <c r="F57" s="176"/>
      <c r="G57" s="170"/>
      <c r="H57" s="171"/>
      <c r="I57" s="196"/>
      <c r="J57" s="175"/>
      <c r="K57" s="175"/>
      <c r="L57" s="189"/>
      <c r="M57" s="197"/>
      <c r="N57" s="197"/>
      <c r="O57" s="11" t="s">
        <v>134</v>
      </c>
      <c r="P57" s="155">
        <v>12</v>
      </c>
      <c r="Q57" s="155">
        <v>0</v>
      </c>
      <c r="R57" s="155">
        <f>S57-Q57</f>
        <v>1</v>
      </c>
      <c r="S57" s="155">
        <v>1</v>
      </c>
      <c r="T57" s="198"/>
      <c r="U57" s="211"/>
      <c r="V57" s="211"/>
      <c r="W57" s="14"/>
      <c r="X57" s="14"/>
      <c r="Y57" s="14"/>
      <c r="Z57" s="14"/>
    </row>
    <row r="58" spans="1:22" s="17" customFormat="1" ht="15.75" customHeight="1">
      <c r="A58" s="175"/>
      <c r="B58" s="168"/>
      <c r="C58" s="176"/>
      <c r="D58" s="176"/>
      <c r="E58" s="176"/>
      <c r="F58" s="176"/>
      <c r="G58" s="170"/>
      <c r="H58" s="171"/>
      <c r="I58" s="196"/>
      <c r="J58" s="175"/>
      <c r="K58" s="175"/>
      <c r="L58" s="189"/>
      <c r="M58" s="197"/>
      <c r="N58" s="197"/>
      <c r="O58" s="82" t="s">
        <v>179</v>
      </c>
      <c r="P58" s="140">
        <v>48</v>
      </c>
      <c r="Q58" s="154">
        <v>2</v>
      </c>
      <c r="R58" s="140">
        <f>S58-Q58</f>
        <v>0</v>
      </c>
      <c r="S58" s="140">
        <v>2</v>
      </c>
      <c r="T58" s="198"/>
      <c r="U58" s="211"/>
      <c r="V58" s="211"/>
    </row>
    <row r="59" spans="1:26" s="10" customFormat="1" ht="16.5" customHeight="1">
      <c r="A59" s="164">
        <v>5</v>
      </c>
      <c r="B59" s="168"/>
      <c r="C59" s="170" t="s">
        <v>153</v>
      </c>
      <c r="D59" s="170"/>
      <c r="E59" s="170"/>
      <c r="F59" s="176"/>
      <c r="G59" s="170" t="s">
        <v>24</v>
      </c>
      <c r="H59" s="171">
        <f>H47</f>
        <v>960</v>
      </c>
      <c r="I59" s="172" t="s">
        <v>116</v>
      </c>
      <c r="J59" s="175">
        <f>J47</f>
        <v>12</v>
      </c>
      <c r="K59" s="175">
        <f>K47</f>
        <v>384</v>
      </c>
      <c r="L59" s="189" t="s">
        <v>103</v>
      </c>
      <c r="M59" s="189" t="s">
        <v>104</v>
      </c>
      <c r="N59" s="189" t="s">
        <v>195</v>
      </c>
      <c r="O59" s="64" t="s">
        <v>23</v>
      </c>
      <c r="P59" s="56">
        <v>1728</v>
      </c>
      <c r="Q59" s="65">
        <v>1728</v>
      </c>
      <c r="R59" s="1">
        <f t="shared" si="1"/>
        <v>0</v>
      </c>
      <c r="S59" s="65">
        <v>1728</v>
      </c>
      <c r="T59" s="186"/>
      <c r="U59" s="180" t="s">
        <v>241</v>
      </c>
      <c r="V59" s="181"/>
      <c r="W59" s="14"/>
      <c r="X59" s="14"/>
      <c r="Y59" s="14"/>
      <c r="Z59" s="14"/>
    </row>
    <row r="60" spans="1:26" s="10" customFormat="1" ht="16.5" customHeight="1">
      <c r="A60" s="165"/>
      <c r="B60" s="168"/>
      <c r="C60" s="176"/>
      <c r="D60" s="176"/>
      <c r="E60" s="176"/>
      <c r="F60" s="176"/>
      <c r="G60" s="170"/>
      <c r="H60" s="171"/>
      <c r="I60" s="173"/>
      <c r="J60" s="175"/>
      <c r="K60" s="175"/>
      <c r="L60" s="189"/>
      <c r="M60" s="189"/>
      <c r="N60" s="189"/>
      <c r="O60" s="11" t="s">
        <v>9</v>
      </c>
      <c r="P60" s="1">
        <v>432</v>
      </c>
      <c r="Q60" s="39">
        <v>360</v>
      </c>
      <c r="R60" s="1">
        <f t="shared" si="1"/>
        <v>0</v>
      </c>
      <c r="S60" s="39">
        <v>360</v>
      </c>
      <c r="T60" s="187"/>
      <c r="U60" s="182"/>
      <c r="V60" s="183"/>
      <c r="W60" s="14"/>
      <c r="X60" s="15"/>
      <c r="Y60" s="14"/>
      <c r="Z60" s="14"/>
    </row>
    <row r="61" spans="1:22" ht="16.5" customHeight="1">
      <c r="A61" s="165"/>
      <c r="B61" s="168"/>
      <c r="C61" s="176"/>
      <c r="D61" s="176"/>
      <c r="E61" s="176"/>
      <c r="F61" s="176"/>
      <c r="G61" s="170"/>
      <c r="H61" s="171"/>
      <c r="I61" s="173"/>
      <c r="J61" s="175"/>
      <c r="K61" s="175"/>
      <c r="L61" s="189"/>
      <c r="M61" s="189"/>
      <c r="N61" s="189"/>
      <c r="O61" s="11" t="s">
        <v>84</v>
      </c>
      <c r="P61" s="1">
        <v>12</v>
      </c>
      <c r="Q61" s="39">
        <v>10</v>
      </c>
      <c r="R61" s="1">
        <f t="shared" si="1"/>
        <v>0</v>
      </c>
      <c r="S61" s="39">
        <v>10</v>
      </c>
      <c r="T61" s="187"/>
      <c r="U61" s="182"/>
      <c r="V61" s="183"/>
    </row>
    <row r="62" spans="1:22" ht="16.5" customHeight="1">
      <c r="A62" s="165"/>
      <c r="B62" s="168"/>
      <c r="C62" s="176"/>
      <c r="D62" s="176"/>
      <c r="E62" s="176"/>
      <c r="F62" s="176"/>
      <c r="G62" s="170"/>
      <c r="H62" s="171"/>
      <c r="I62" s="173"/>
      <c r="J62" s="175"/>
      <c r="K62" s="175"/>
      <c r="L62" s="189"/>
      <c r="M62" s="189"/>
      <c r="N62" s="189"/>
      <c r="O62" s="43" t="s">
        <v>100</v>
      </c>
      <c r="P62" s="1">
        <v>432</v>
      </c>
      <c r="Q62" s="39">
        <v>360</v>
      </c>
      <c r="R62" s="1">
        <f t="shared" si="1"/>
        <v>0</v>
      </c>
      <c r="S62" s="39">
        <v>360</v>
      </c>
      <c r="T62" s="187"/>
      <c r="U62" s="182"/>
      <c r="V62" s="183"/>
    </row>
    <row r="63" spans="1:24" ht="12.75" customHeight="1">
      <c r="A63" s="165"/>
      <c r="B63" s="168"/>
      <c r="C63" s="176"/>
      <c r="D63" s="176"/>
      <c r="E63" s="176"/>
      <c r="F63" s="176"/>
      <c r="G63" s="170"/>
      <c r="H63" s="171"/>
      <c r="I63" s="173"/>
      <c r="J63" s="175"/>
      <c r="K63" s="175"/>
      <c r="L63" s="189"/>
      <c r="M63" s="189"/>
      <c r="N63" s="189"/>
      <c r="O63" s="43" t="s">
        <v>101</v>
      </c>
      <c r="P63" s="1">
        <v>12</v>
      </c>
      <c r="Q63" s="39">
        <v>9</v>
      </c>
      <c r="R63" s="1">
        <f t="shared" si="1"/>
        <v>0</v>
      </c>
      <c r="S63" s="39">
        <v>9</v>
      </c>
      <c r="T63" s="187"/>
      <c r="U63" s="182"/>
      <c r="V63" s="183"/>
      <c r="X63" s="4">
        <f>12*144</f>
        <v>1728</v>
      </c>
    </row>
    <row r="64" spans="1:22" ht="13.5" customHeight="1">
      <c r="A64" s="165"/>
      <c r="B64" s="168"/>
      <c r="C64" s="176"/>
      <c r="D64" s="176"/>
      <c r="E64" s="176"/>
      <c r="F64" s="176"/>
      <c r="G64" s="170"/>
      <c r="H64" s="171"/>
      <c r="I64" s="173"/>
      <c r="J64" s="175"/>
      <c r="K64" s="175"/>
      <c r="L64" s="189"/>
      <c r="M64" s="189"/>
      <c r="N64" s="189"/>
      <c r="O64" s="11" t="s">
        <v>110</v>
      </c>
      <c r="P64" s="1">
        <v>432</v>
      </c>
      <c r="Q64" s="39">
        <v>252</v>
      </c>
      <c r="R64" s="1">
        <f t="shared" si="1"/>
        <v>0</v>
      </c>
      <c r="S64" s="39">
        <v>252</v>
      </c>
      <c r="T64" s="187"/>
      <c r="U64" s="182"/>
      <c r="V64" s="183"/>
    </row>
    <row r="65" spans="1:26" ht="12" customHeight="1">
      <c r="A65" s="165"/>
      <c r="B65" s="168"/>
      <c r="C65" s="176"/>
      <c r="D65" s="176"/>
      <c r="E65" s="176"/>
      <c r="F65" s="176"/>
      <c r="G65" s="170"/>
      <c r="H65" s="171"/>
      <c r="I65" s="173"/>
      <c r="J65" s="175"/>
      <c r="K65" s="175"/>
      <c r="L65" s="189"/>
      <c r="M65" s="189"/>
      <c r="N65" s="189"/>
      <c r="O65" s="11" t="s">
        <v>109</v>
      </c>
      <c r="P65" s="1">
        <v>12</v>
      </c>
      <c r="Q65" s="39">
        <v>3</v>
      </c>
      <c r="R65" s="1">
        <f>S65-Q65</f>
        <v>0</v>
      </c>
      <c r="S65" s="39">
        <v>3</v>
      </c>
      <c r="T65" s="187"/>
      <c r="U65" s="182"/>
      <c r="V65" s="183"/>
      <c r="W65" s="128"/>
      <c r="X65" s="128"/>
      <c r="Y65" s="128"/>
      <c r="Z65" s="128"/>
    </row>
    <row r="66" spans="1:22" ht="13.5" customHeight="1">
      <c r="A66" s="166"/>
      <c r="B66" s="168"/>
      <c r="C66" s="176"/>
      <c r="D66" s="176"/>
      <c r="E66" s="176"/>
      <c r="F66" s="176"/>
      <c r="G66" s="170"/>
      <c r="H66" s="171"/>
      <c r="I66" s="174"/>
      <c r="J66" s="175"/>
      <c r="K66" s="175"/>
      <c r="L66" s="189"/>
      <c r="M66" s="189"/>
      <c r="N66" s="189"/>
      <c r="O66" s="11" t="s">
        <v>255</v>
      </c>
      <c r="P66" s="127">
        <v>432</v>
      </c>
      <c r="Q66" s="39">
        <v>36</v>
      </c>
      <c r="R66" s="127">
        <f>S66-Q66</f>
        <v>0</v>
      </c>
      <c r="S66" s="39">
        <v>36</v>
      </c>
      <c r="T66" s="188"/>
      <c r="U66" s="184"/>
      <c r="V66" s="185"/>
    </row>
    <row r="67" spans="1:27" s="10" customFormat="1" ht="12" customHeight="1">
      <c r="A67" s="164">
        <v>6</v>
      </c>
      <c r="B67" s="168"/>
      <c r="C67" s="170" t="s">
        <v>154</v>
      </c>
      <c r="D67" s="170"/>
      <c r="E67" s="170"/>
      <c r="F67" s="176"/>
      <c r="G67" s="170" t="s">
        <v>24</v>
      </c>
      <c r="H67" s="171">
        <f>H35</f>
        <v>960</v>
      </c>
      <c r="I67" s="172" t="s">
        <v>114</v>
      </c>
      <c r="J67" s="175">
        <f>J35</f>
        <v>12</v>
      </c>
      <c r="K67" s="175">
        <f>K35</f>
        <v>384</v>
      </c>
      <c r="L67" s="189" t="s">
        <v>26</v>
      </c>
      <c r="M67" s="189" t="s">
        <v>25</v>
      </c>
      <c r="N67" s="189" t="s">
        <v>194</v>
      </c>
      <c r="O67" s="11" t="s">
        <v>23</v>
      </c>
      <c r="P67" s="1">
        <v>1728</v>
      </c>
      <c r="Q67" s="39">
        <v>1728</v>
      </c>
      <c r="R67" s="1">
        <f t="shared" si="1"/>
        <v>0</v>
      </c>
      <c r="S67" s="39">
        <v>1728</v>
      </c>
      <c r="T67" s="186"/>
      <c r="U67" s="180" t="s">
        <v>209</v>
      </c>
      <c r="V67" s="181"/>
      <c r="W67" s="14"/>
      <c r="X67" s="15"/>
      <c r="Y67" s="16"/>
      <c r="Z67" s="14"/>
      <c r="AA67" s="14"/>
    </row>
    <row r="68" spans="1:26" s="10" customFormat="1" ht="13.5" customHeight="1">
      <c r="A68" s="165"/>
      <c r="B68" s="168"/>
      <c r="C68" s="176"/>
      <c r="D68" s="176"/>
      <c r="E68" s="176"/>
      <c r="F68" s="176"/>
      <c r="G68" s="170"/>
      <c r="H68" s="171"/>
      <c r="I68" s="173"/>
      <c r="J68" s="175"/>
      <c r="K68" s="175"/>
      <c r="L68" s="189"/>
      <c r="M68" s="189"/>
      <c r="N68" s="189"/>
      <c r="O68" s="11" t="s">
        <v>9</v>
      </c>
      <c r="P68" s="1">
        <v>432</v>
      </c>
      <c r="Q68" s="39">
        <v>432</v>
      </c>
      <c r="R68" s="1">
        <f t="shared" si="1"/>
        <v>0</v>
      </c>
      <c r="S68" s="39">
        <v>432</v>
      </c>
      <c r="T68" s="187"/>
      <c r="U68" s="182"/>
      <c r="V68" s="183"/>
      <c r="W68" s="14"/>
      <c r="X68" s="15"/>
      <c r="Y68" s="14"/>
      <c r="Z68" s="14"/>
    </row>
    <row r="69" spans="1:26" s="10" customFormat="1" ht="19.5" customHeight="1">
      <c r="A69" s="165"/>
      <c r="B69" s="168"/>
      <c r="C69" s="176"/>
      <c r="D69" s="176"/>
      <c r="E69" s="176"/>
      <c r="F69" s="176"/>
      <c r="G69" s="170"/>
      <c r="H69" s="171"/>
      <c r="I69" s="173"/>
      <c r="J69" s="175"/>
      <c r="K69" s="175"/>
      <c r="L69" s="189"/>
      <c r="M69" s="189"/>
      <c r="N69" s="189"/>
      <c r="O69" s="11" t="s">
        <v>84</v>
      </c>
      <c r="P69" s="1">
        <v>12</v>
      </c>
      <c r="Q69" s="39">
        <v>12</v>
      </c>
      <c r="R69" s="1">
        <f t="shared" si="1"/>
        <v>0</v>
      </c>
      <c r="S69" s="39">
        <v>12</v>
      </c>
      <c r="T69" s="187"/>
      <c r="U69" s="182"/>
      <c r="V69" s="183"/>
      <c r="W69" s="14"/>
      <c r="X69" s="15"/>
      <c r="Y69" s="14"/>
      <c r="Z69" s="14"/>
    </row>
    <row r="70" spans="1:26" s="10" customFormat="1" ht="12.75" customHeight="1">
      <c r="A70" s="165"/>
      <c r="B70" s="168"/>
      <c r="C70" s="176"/>
      <c r="D70" s="176"/>
      <c r="E70" s="176"/>
      <c r="F70" s="176"/>
      <c r="G70" s="170"/>
      <c r="H70" s="171"/>
      <c r="I70" s="173"/>
      <c r="J70" s="175"/>
      <c r="K70" s="175"/>
      <c r="L70" s="189"/>
      <c r="M70" s="189"/>
      <c r="N70" s="189"/>
      <c r="O70" s="43" t="s">
        <v>100</v>
      </c>
      <c r="P70" s="1">
        <v>432</v>
      </c>
      <c r="Q70" s="39">
        <v>432</v>
      </c>
      <c r="R70" s="1">
        <f t="shared" si="1"/>
        <v>0</v>
      </c>
      <c r="S70" s="39">
        <v>432</v>
      </c>
      <c r="T70" s="187"/>
      <c r="U70" s="182"/>
      <c r="V70" s="183"/>
      <c r="W70" s="14"/>
      <c r="X70" s="15"/>
      <c r="Y70" s="14"/>
      <c r="Z70" s="14"/>
    </row>
    <row r="71" spans="1:26" s="10" customFormat="1" ht="13.5" customHeight="1">
      <c r="A71" s="165"/>
      <c r="B71" s="168"/>
      <c r="C71" s="176"/>
      <c r="D71" s="176"/>
      <c r="E71" s="176"/>
      <c r="F71" s="176"/>
      <c r="G71" s="170"/>
      <c r="H71" s="171"/>
      <c r="I71" s="173"/>
      <c r="J71" s="175"/>
      <c r="K71" s="175"/>
      <c r="L71" s="189"/>
      <c r="M71" s="189"/>
      <c r="N71" s="189"/>
      <c r="O71" s="43" t="s">
        <v>101</v>
      </c>
      <c r="P71" s="1">
        <v>12</v>
      </c>
      <c r="Q71" s="39">
        <v>10</v>
      </c>
      <c r="R71" s="1">
        <f t="shared" si="1"/>
        <v>1</v>
      </c>
      <c r="S71" s="39">
        <v>11</v>
      </c>
      <c r="T71" s="187"/>
      <c r="U71" s="182"/>
      <c r="V71" s="183"/>
      <c r="W71" s="14"/>
      <c r="X71" s="15"/>
      <c r="Y71" s="14"/>
      <c r="Z71" s="14"/>
    </row>
    <row r="72" spans="1:26" s="10" customFormat="1" ht="15" customHeight="1">
      <c r="A72" s="165"/>
      <c r="B72" s="168"/>
      <c r="C72" s="176"/>
      <c r="D72" s="176"/>
      <c r="E72" s="176"/>
      <c r="F72" s="176"/>
      <c r="G72" s="170"/>
      <c r="H72" s="171"/>
      <c r="I72" s="173"/>
      <c r="J72" s="175"/>
      <c r="K72" s="175"/>
      <c r="L72" s="189"/>
      <c r="M72" s="189"/>
      <c r="N72" s="189"/>
      <c r="O72" s="11" t="s">
        <v>110</v>
      </c>
      <c r="P72" s="94">
        <v>432</v>
      </c>
      <c r="Q72" s="39">
        <v>360</v>
      </c>
      <c r="R72" s="94">
        <f>S72-Q72</f>
        <v>0</v>
      </c>
      <c r="S72" s="39">
        <v>360</v>
      </c>
      <c r="T72" s="187"/>
      <c r="U72" s="182"/>
      <c r="V72" s="183"/>
      <c r="W72" s="14"/>
      <c r="X72" s="15"/>
      <c r="Y72" s="14"/>
      <c r="Z72" s="14"/>
    </row>
    <row r="73" spans="1:26" s="10" customFormat="1" ht="12.75" customHeight="1">
      <c r="A73" s="165"/>
      <c r="B73" s="168"/>
      <c r="C73" s="176"/>
      <c r="D73" s="176"/>
      <c r="E73" s="176"/>
      <c r="F73" s="176"/>
      <c r="G73" s="170"/>
      <c r="H73" s="171"/>
      <c r="I73" s="173"/>
      <c r="J73" s="175"/>
      <c r="K73" s="175"/>
      <c r="L73" s="189"/>
      <c r="M73" s="189"/>
      <c r="N73" s="189"/>
      <c r="O73" s="11" t="s">
        <v>109</v>
      </c>
      <c r="P73" s="94">
        <v>12</v>
      </c>
      <c r="Q73" s="39">
        <v>9</v>
      </c>
      <c r="R73" s="94">
        <f>S73-Q73</f>
        <v>0</v>
      </c>
      <c r="S73" s="39">
        <v>9</v>
      </c>
      <c r="T73" s="187"/>
      <c r="U73" s="182"/>
      <c r="V73" s="183"/>
      <c r="W73" s="14"/>
      <c r="X73" s="15"/>
      <c r="Y73" s="14"/>
      <c r="Z73" s="14"/>
    </row>
    <row r="74" spans="1:26" s="10" customFormat="1" ht="14.25" customHeight="1">
      <c r="A74" s="165"/>
      <c r="B74" s="168"/>
      <c r="C74" s="176"/>
      <c r="D74" s="176"/>
      <c r="E74" s="176"/>
      <c r="F74" s="176"/>
      <c r="G74" s="170"/>
      <c r="H74" s="171"/>
      <c r="I74" s="173"/>
      <c r="J74" s="175"/>
      <c r="K74" s="175"/>
      <c r="L74" s="189"/>
      <c r="M74" s="189"/>
      <c r="N74" s="189"/>
      <c r="O74" s="11" t="s">
        <v>118</v>
      </c>
      <c r="P74" s="1">
        <v>432</v>
      </c>
      <c r="Q74" s="39">
        <v>108</v>
      </c>
      <c r="R74" s="1">
        <f t="shared" si="1"/>
        <v>108</v>
      </c>
      <c r="S74" s="39">
        <v>216</v>
      </c>
      <c r="T74" s="187"/>
      <c r="U74" s="182"/>
      <c r="V74" s="183"/>
      <c r="W74" s="14"/>
      <c r="X74" s="15"/>
      <c r="Y74" s="14"/>
      <c r="Z74" s="14"/>
    </row>
    <row r="75" spans="1:26" s="10" customFormat="1" ht="14.25" customHeight="1">
      <c r="A75" s="166"/>
      <c r="B75" s="168"/>
      <c r="C75" s="176"/>
      <c r="D75" s="176"/>
      <c r="E75" s="176"/>
      <c r="F75" s="176"/>
      <c r="G75" s="170"/>
      <c r="H75" s="171"/>
      <c r="I75" s="174"/>
      <c r="J75" s="175"/>
      <c r="K75" s="175"/>
      <c r="L75" s="189"/>
      <c r="M75" s="189"/>
      <c r="N75" s="189"/>
      <c r="O75" s="11" t="s">
        <v>193</v>
      </c>
      <c r="P75" s="1">
        <v>12</v>
      </c>
      <c r="Q75" s="39">
        <v>1</v>
      </c>
      <c r="R75" s="1">
        <f t="shared" si="1"/>
        <v>0</v>
      </c>
      <c r="S75" s="39">
        <v>1</v>
      </c>
      <c r="T75" s="188"/>
      <c r="U75" s="184"/>
      <c r="V75" s="185"/>
      <c r="W75" s="14"/>
      <c r="X75" s="15"/>
      <c r="Y75" s="14"/>
      <c r="Z75" s="14"/>
    </row>
    <row r="76" spans="1:27" s="10" customFormat="1" ht="13.5" customHeight="1">
      <c r="A76" s="164">
        <v>7</v>
      </c>
      <c r="B76" s="168"/>
      <c r="C76" s="170" t="s">
        <v>155</v>
      </c>
      <c r="D76" s="170"/>
      <c r="E76" s="170"/>
      <c r="F76" s="176"/>
      <c r="G76" s="170" t="s">
        <v>24</v>
      </c>
      <c r="H76" s="171">
        <f>H67</f>
        <v>960</v>
      </c>
      <c r="I76" s="172" t="s">
        <v>117</v>
      </c>
      <c r="J76" s="175">
        <f>J67</f>
        <v>12</v>
      </c>
      <c r="K76" s="175">
        <f>K67</f>
        <v>384</v>
      </c>
      <c r="L76" s="189" t="s">
        <v>26</v>
      </c>
      <c r="M76" s="189" t="s">
        <v>25</v>
      </c>
      <c r="N76" s="189" t="s">
        <v>194</v>
      </c>
      <c r="O76" s="11" t="s">
        <v>23</v>
      </c>
      <c r="P76" s="1">
        <v>1728</v>
      </c>
      <c r="Q76" s="39">
        <v>1393</v>
      </c>
      <c r="R76" s="1">
        <f t="shared" si="1"/>
        <v>335</v>
      </c>
      <c r="S76" s="39">
        <v>1728</v>
      </c>
      <c r="T76" s="186"/>
      <c r="U76" s="180" t="s">
        <v>240</v>
      </c>
      <c r="V76" s="181"/>
      <c r="W76" s="14"/>
      <c r="X76" s="143"/>
      <c r="Y76" s="14"/>
      <c r="Z76" s="14"/>
      <c r="AA76" s="14"/>
    </row>
    <row r="77" spans="1:26" s="10" customFormat="1" ht="16.5" customHeight="1">
      <c r="A77" s="165"/>
      <c r="B77" s="168"/>
      <c r="C77" s="176"/>
      <c r="D77" s="176"/>
      <c r="E77" s="176"/>
      <c r="F77" s="176"/>
      <c r="G77" s="170"/>
      <c r="H77" s="171"/>
      <c r="I77" s="173"/>
      <c r="J77" s="175"/>
      <c r="K77" s="175"/>
      <c r="L77" s="189"/>
      <c r="M77" s="189"/>
      <c r="N77" s="189"/>
      <c r="O77" s="11" t="s">
        <v>9</v>
      </c>
      <c r="P77" s="1">
        <v>432</v>
      </c>
      <c r="Q77" s="73">
        <v>216</v>
      </c>
      <c r="R77" s="1">
        <f t="shared" si="1"/>
        <v>0</v>
      </c>
      <c r="S77" s="73">
        <v>216</v>
      </c>
      <c r="T77" s="187"/>
      <c r="U77" s="182"/>
      <c r="V77" s="183"/>
      <c r="W77" s="14"/>
      <c r="X77" s="15"/>
      <c r="Y77" s="14"/>
      <c r="Z77" s="14"/>
    </row>
    <row r="78" spans="1:26" s="10" customFormat="1" ht="16.5" customHeight="1">
      <c r="A78" s="165"/>
      <c r="B78" s="168"/>
      <c r="C78" s="176"/>
      <c r="D78" s="176"/>
      <c r="E78" s="176"/>
      <c r="F78" s="176"/>
      <c r="G78" s="170"/>
      <c r="H78" s="171"/>
      <c r="I78" s="173"/>
      <c r="J78" s="175"/>
      <c r="K78" s="175"/>
      <c r="L78" s="189"/>
      <c r="M78" s="189"/>
      <c r="N78" s="189"/>
      <c r="O78" s="11" t="s">
        <v>84</v>
      </c>
      <c r="P78" s="1">
        <v>12</v>
      </c>
      <c r="Q78" s="39">
        <v>6</v>
      </c>
      <c r="R78" s="1">
        <f t="shared" si="1"/>
        <v>0</v>
      </c>
      <c r="S78" s="39">
        <v>6</v>
      </c>
      <c r="T78" s="187"/>
      <c r="U78" s="182"/>
      <c r="V78" s="183"/>
      <c r="W78" s="14"/>
      <c r="X78" s="15"/>
      <c r="Y78" s="14"/>
      <c r="Z78" s="14"/>
    </row>
    <row r="79" spans="1:26" s="10" customFormat="1" ht="16.5" customHeight="1">
      <c r="A79" s="165"/>
      <c r="B79" s="168"/>
      <c r="C79" s="176"/>
      <c r="D79" s="176"/>
      <c r="E79" s="176"/>
      <c r="F79" s="176"/>
      <c r="G79" s="170"/>
      <c r="H79" s="171"/>
      <c r="I79" s="173"/>
      <c r="J79" s="175"/>
      <c r="K79" s="175"/>
      <c r="L79" s="189"/>
      <c r="M79" s="189"/>
      <c r="N79" s="189"/>
      <c r="O79" s="43" t="s">
        <v>100</v>
      </c>
      <c r="P79" s="1">
        <v>432</v>
      </c>
      <c r="Q79" s="39">
        <v>216</v>
      </c>
      <c r="R79" s="1">
        <f t="shared" si="1"/>
        <v>0</v>
      </c>
      <c r="S79" s="39">
        <v>216</v>
      </c>
      <c r="T79" s="187"/>
      <c r="U79" s="182"/>
      <c r="V79" s="183"/>
      <c r="W79" s="14"/>
      <c r="X79" s="15"/>
      <c r="Y79" s="14"/>
      <c r="Z79" s="14"/>
    </row>
    <row r="80" spans="1:26" s="10" customFormat="1" ht="16.5" customHeight="1">
      <c r="A80" s="165"/>
      <c r="B80" s="168"/>
      <c r="C80" s="176"/>
      <c r="D80" s="176"/>
      <c r="E80" s="176"/>
      <c r="F80" s="176"/>
      <c r="G80" s="170"/>
      <c r="H80" s="171"/>
      <c r="I80" s="173"/>
      <c r="J80" s="175"/>
      <c r="K80" s="175"/>
      <c r="L80" s="189"/>
      <c r="M80" s="189"/>
      <c r="N80" s="189"/>
      <c r="O80" s="43" t="s">
        <v>101</v>
      </c>
      <c r="P80" s="1">
        <v>12</v>
      </c>
      <c r="Q80" s="39">
        <v>4</v>
      </c>
      <c r="R80" s="1">
        <f t="shared" si="1"/>
        <v>0</v>
      </c>
      <c r="S80" s="39">
        <v>4</v>
      </c>
      <c r="T80" s="187"/>
      <c r="U80" s="182"/>
      <c r="V80" s="183"/>
      <c r="W80" s="14"/>
      <c r="X80" s="15"/>
      <c r="Y80" s="14"/>
      <c r="Z80" s="14"/>
    </row>
    <row r="81" spans="1:26" s="10" customFormat="1" ht="16.5" customHeight="1">
      <c r="A81" s="165"/>
      <c r="B81" s="168"/>
      <c r="C81" s="176"/>
      <c r="D81" s="176"/>
      <c r="E81" s="176"/>
      <c r="F81" s="176"/>
      <c r="G81" s="170"/>
      <c r="H81" s="171"/>
      <c r="I81" s="173"/>
      <c r="J81" s="175"/>
      <c r="K81" s="175"/>
      <c r="L81" s="189"/>
      <c r="M81" s="189"/>
      <c r="N81" s="189"/>
      <c r="O81" s="11" t="s">
        <v>110</v>
      </c>
      <c r="P81" s="125">
        <v>432</v>
      </c>
      <c r="Q81" s="39">
        <v>144</v>
      </c>
      <c r="R81" s="125">
        <f>S81-Q81</f>
        <v>0</v>
      </c>
      <c r="S81" s="39">
        <v>144</v>
      </c>
      <c r="T81" s="187"/>
      <c r="U81" s="182"/>
      <c r="V81" s="183"/>
      <c r="W81" s="14"/>
      <c r="X81" s="15"/>
      <c r="Y81" s="14"/>
      <c r="Z81" s="14"/>
    </row>
    <row r="82" spans="1:26" s="10" customFormat="1" ht="12" customHeight="1">
      <c r="A82" s="165"/>
      <c r="B82" s="168"/>
      <c r="C82" s="176"/>
      <c r="D82" s="176"/>
      <c r="E82" s="176"/>
      <c r="F82" s="176"/>
      <c r="G82" s="170"/>
      <c r="H82" s="171"/>
      <c r="I82" s="173"/>
      <c r="J82" s="175"/>
      <c r="K82" s="175"/>
      <c r="L82" s="189"/>
      <c r="M82" s="189"/>
      <c r="N82" s="189"/>
      <c r="O82" s="11" t="s">
        <v>109</v>
      </c>
      <c r="P82" s="125">
        <v>12</v>
      </c>
      <c r="Q82" s="39">
        <v>2</v>
      </c>
      <c r="R82" s="125">
        <f>S82-Q82</f>
        <v>0</v>
      </c>
      <c r="S82" s="39">
        <v>2</v>
      </c>
      <c r="T82" s="187"/>
      <c r="U82" s="182"/>
      <c r="V82" s="183"/>
      <c r="W82" s="14"/>
      <c r="X82" s="15"/>
      <c r="Y82" s="14"/>
      <c r="Z82" s="14"/>
    </row>
    <row r="83" spans="1:26" s="10" customFormat="1" ht="16.5" customHeight="1">
      <c r="A83" s="165"/>
      <c r="B83" s="168"/>
      <c r="C83" s="176"/>
      <c r="D83" s="176"/>
      <c r="E83" s="176"/>
      <c r="F83" s="176"/>
      <c r="G83" s="170"/>
      <c r="H83" s="171"/>
      <c r="I83" s="173"/>
      <c r="J83" s="175"/>
      <c r="K83" s="175"/>
      <c r="L83" s="189"/>
      <c r="M83" s="189"/>
      <c r="N83" s="189"/>
      <c r="O83" s="11" t="s">
        <v>118</v>
      </c>
      <c r="P83" s="1">
        <v>432</v>
      </c>
      <c r="Q83" s="39">
        <v>36</v>
      </c>
      <c r="R83" s="1">
        <f t="shared" si="1"/>
        <v>0</v>
      </c>
      <c r="S83" s="39">
        <v>36</v>
      </c>
      <c r="T83" s="187"/>
      <c r="U83" s="182"/>
      <c r="V83" s="183"/>
      <c r="W83" s="14"/>
      <c r="X83" s="15"/>
      <c r="Y83" s="14"/>
      <c r="Z83" s="14"/>
    </row>
    <row r="84" spans="1:26" s="10" customFormat="1" ht="12.75" customHeight="1">
      <c r="A84" s="166"/>
      <c r="B84" s="169"/>
      <c r="C84" s="176"/>
      <c r="D84" s="176"/>
      <c r="E84" s="176"/>
      <c r="F84" s="176"/>
      <c r="G84" s="170"/>
      <c r="H84" s="171"/>
      <c r="I84" s="174"/>
      <c r="J84" s="175"/>
      <c r="K84" s="175"/>
      <c r="L84" s="189"/>
      <c r="M84" s="189"/>
      <c r="N84" s="189"/>
      <c r="O84" s="11" t="s">
        <v>193</v>
      </c>
      <c r="P84" s="1">
        <v>12</v>
      </c>
      <c r="Q84" s="39">
        <v>0</v>
      </c>
      <c r="R84" s="1">
        <f t="shared" si="1"/>
        <v>0</v>
      </c>
      <c r="S84" s="39">
        <v>0</v>
      </c>
      <c r="T84" s="188"/>
      <c r="U84" s="184"/>
      <c r="V84" s="185"/>
      <c r="W84" s="14"/>
      <c r="X84" s="15"/>
      <c r="Y84" s="14"/>
      <c r="Z84" s="14"/>
    </row>
    <row r="85" spans="1:27" s="10" customFormat="1" ht="15" customHeight="1">
      <c r="A85" s="164">
        <v>8</v>
      </c>
      <c r="B85" s="167" t="s">
        <v>106</v>
      </c>
      <c r="C85" s="170" t="s">
        <v>27</v>
      </c>
      <c r="D85" s="170"/>
      <c r="E85" s="170"/>
      <c r="F85" s="176"/>
      <c r="G85" s="170" t="s">
        <v>24</v>
      </c>
      <c r="H85" s="171">
        <f>H76</f>
        <v>960</v>
      </c>
      <c r="I85" s="172" t="s">
        <v>117</v>
      </c>
      <c r="J85" s="175">
        <f>J76</f>
        <v>12</v>
      </c>
      <c r="K85" s="175">
        <f>K76</f>
        <v>384</v>
      </c>
      <c r="L85" s="189" t="s">
        <v>26</v>
      </c>
      <c r="M85" s="189" t="s">
        <v>25</v>
      </c>
      <c r="N85" s="189" t="s">
        <v>194</v>
      </c>
      <c r="O85" s="11" t="s">
        <v>23</v>
      </c>
      <c r="P85" s="1">
        <v>1728</v>
      </c>
      <c r="Q85" s="39">
        <v>368</v>
      </c>
      <c r="R85" s="1">
        <f t="shared" si="1"/>
        <v>218</v>
      </c>
      <c r="S85" s="39">
        <v>586</v>
      </c>
      <c r="T85" s="186"/>
      <c r="U85" s="190" t="s">
        <v>239</v>
      </c>
      <c r="V85" s="191"/>
      <c r="W85" s="14"/>
      <c r="X85" s="15"/>
      <c r="Y85" s="16"/>
      <c r="Z85" s="14"/>
      <c r="AA85" s="14"/>
    </row>
    <row r="86" spans="1:26" s="10" customFormat="1" ht="16.5" customHeight="1">
      <c r="A86" s="165"/>
      <c r="B86" s="168"/>
      <c r="C86" s="176"/>
      <c r="D86" s="176"/>
      <c r="E86" s="176"/>
      <c r="F86" s="176"/>
      <c r="G86" s="170"/>
      <c r="H86" s="171"/>
      <c r="I86" s="173"/>
      <c r="J86" s="175"/>
      <c r="K86" s="175"/>
      <c r="L86" s="189"/>
      <c r="M86" s="189"/>
      <c r="N86" s="189"/>
      <c r="O86" s="11" t="s">
        <v>9</v>
      </c>
      <c r="P86" s="1">
        <v>432</v>
      </c>
      <c r="Q86" s="39">
        <v>0</v>
      </c>
      <c r="R86" s="1">
        <f t="shared" si="1"/>
        <v>0</v>
      </c>
      <c r="S86" s="39">
        <v>0</v>
      </c>
      <c r="T86" s="187"/>
      <c r="U86" s="192"/>
      <c r="V86" s="193"/>
      <c r="W86" s="14"/>
      <c r="X86" s="15"/>
      <c r="Y86" s="14"/>
      <c r="Z86" s="14"/>
    </row>
    <row r="87" spans="1:22" ht="16.5" customHeight="1">
      <c r="A87" s="165"/>
      <c r="B87" s="168"/>
      <c r="C87" s="176"/>
      <c r="D87" s="176"/>
      <c r="E87" s="176"/>
      <c r="F87" s="176"/>
      <c r="G87" s="170"/>
      <c r="H87" s="171"/>
      <c r="I87" s="173"/>
      <c r="J87" s="175"/>
      <c r="K87" s="175"/>
      <c r="L87" s="189"/>
      <c r="M87" s="189"/>
      <c r="N87" s="189"/>
      <c r="O87" s="11" t="s">
        <v>84</v>
      </c>
      <c r="P87" s="1">
        <v>12</v>
      </c>
      <c r="Q87" s="39">
        <v>0</v>
      </c>
      <c r="R87" s="1">
        <f t="shared" si="1"/>
        <v>0</v>
      </c>
      <c r="S87" s="39">
        <v>0</v>
      </c>
      <c r="T87" s="187"/>
      <c r="U87" s="192"/>
      <c r="V87" s="193"/>
    </row>
    <row r="88" spans="1:22" ht="13.5" customHeight="1">
      <c r="A88" s="166"/>
      <c r="B88" s="169"/>
      <c r="C88" s="176"/>
      <c r="D88" s="176"/>
      <c r="E88" s="176"/>
      <c r="F88" s="176"/>
      <c r="G88" s="170"/>
      <c r="H88" s="171"/>
      <c r="I88" s="174"/>
      <c r="J88" s="175"/>
      <c r="K88" s="175"/>
      <c r="L88" s="189"/>
      <c r="M88" s="189"/>
      <c r="N88" s="189"/>
      <c r="O88" s="43" t="s">
        <v>100</v>
      </c>
      <c r="P88" s="1">
        <v>432</v>
      </c>
      <c r="Q88" s="39">
        <v>0</v>
      </c>
      <c r="R88" s="1">
        <f t="shared" si="1"/>
        <v>0</v>
      </c>
      <c r="S88" s="39">
        <v>0</v>
      </c>
      <c r="T88" s="188"/>
      <c r="U88" s="194"/>
      <c r="V88" s="195"/>
    </row>
  </sheetData>
  <sheetProtection/>
  <mergeCells count="135">
    <mergeCell ref="N35:N46"/>
    <mergeCell ref="L35:L46"/>
    <mergeCell ref="M35:M46"/>
    <mergeCell ref="C23:F34"/>
    <mergeCell ref="G23:G34"/>
    <mergeCell ref="H23:H34"/>
    <mergeCell ref="I23:I34"/>
    <mergeCell ref="J23:J34"/>
    <mergeCell ref="L23:L34"/>
    <mergeCell ref="A5:B5"/>
    <mergeCell ref="A6:B6"/>
    <mergeCell ref="A7:B7"/>
    <mergeCell ref="A8:B8"/>
    <mergeCell ref="A9:A10"/>
    <mergeCell ref="B9:B10"/>
    <mergeCell ref="G9:G10"/>
    <mergeCell ref="H9:H10"/>
    <mergeCell ref="J35:J46"/>
    <mergeCell ref="G1:P1"/>
    <mergeCell ref="Q1:R1"/>
    <mergeCell ref="G2:P2"/>
    <mergeCell ref="Q2:R2"/>
    <mergeCell ref="G3:P3"/>
    <mergeCell ref="Q3:R3"/>
    <mergeCell ref="Q4:R4"/>
    <mergeCell ref="G4:P4"/>
    <mergeCell ref="A1:F1"/>
    <mergeCell ref="A2:F2"/>
    <mergeCell ref="A3:F3"/>
    <mergeCell ref="Q8:R8"/>
    <mergeCell ref="N11:N22"/>
    <mergeCell ref="Q9:S9"/>
    <mergeCell ref="P9:P10"/>
    <mergeCell ref="N9:N10"/>
    <mergeCell ref="O9:O10"/>
    <mergeCell ref="Q7:R7"/>
    <mergeCell ref="A47:A58"/>
    <mergeCell ref="A4:B4"/>
    <mergeCell ref="I9:I10"/>
    <mergeCell ref="Q5:R5"/>
    <mergeCell ref="I11:I22"/>
    <mergeCell ref="J11:J22"/>
    <mergeCell ref="K11:K22"/>
    <mergeCell ref="L11:L22"/>
    <mergeCell ref="M11:M22"/>
    <mergeCell ref="K23:K34"/>
    <mergeCell ref="J9:J10"/>
    <mergeCell ref="L9:L10"/>
    <mergeCell ref="K9:K10"/>
    <mergeCell ref="Q6:R6"/>
    <mergeCell ref="A23:A34"/>
    <mergeCell ref="C11:F22"/>
    <mergeCell ref="G11:G22"/>
    <mergeCell ref="A59:A66"/>
    <mergeCell ref="A67:A75"/>
    <mergeCell ref="T9:T10"/>
    <mergeCell ref="U9:V10"/>
    <mergeCell ref="T23:T34"/>
    <mergeCell ref="M23:M34"/>
    <mergeCell ref="N23:N34"/>
    <mergeCell ref="U23:V34"/>
    <mergeCell ref="M9:M10"/>
    <mergeCell ref="U11:V22"/>
    <mergeCell ref="C9:F10"/>
    <mergeCell ref="T35:T46"/>
    <mergeCell ref="U35:V46"/>
    <mergeCell ref="A35:A46"/>
    <mergeCell ref="B11:B46"/>
    <mergeCell ref="C35:F46"/>
    <mergeCell ref="G35:G46"/>
    <mergeCell ref="H35:H46"/>
    <mergeCell ref="I35:I46"/>
    <mergeCell ref="A11:A22"/>
    <mergeCell ref="U47:V58"/>
    <mergeCell ref="T11:T22"/>
    <mergeCell ref="H11:H22"/>
    <mergeCell ref="K35:K46"/>
    <mergeCell ref="G59:G66"/>
    <mergeCell ref="H59:H66"/>
    <mergeCell ref="I59:I66"/>
    <mergeCell ref="I67:I75"/>
    <mergeCell ref="U67:V75"/>
    <mergeCell ref="K59:K66"/>
    <mergeCell ref="T59:T66"/>
    <mergeCell ref="I47:I58"/>
    <mergeCell ref="J47:J58"/>
    <mergeCell ref="K47:K58"/>
    <mergeCell ref="M47:M58"/>
    <mergeCell ref="N47:N58"/>
    <mergeCell ref="T47:T58"/>
    <mergeCell ref="L47:L58"/>
    <mergeCell ref="J59:J66"/>
    <mergeCell ref="U59:V66"/>
    <mergeCell ref="G67:G75"/>
    <mergeCell ref="U76:V84"/>
    <mergeCell ref="T76:T84"/>
    <mergeCell ref="T67:T75"/>
    <mergeCell ref="M76:M84"/>
    <mergeCell ref="L76:L84"/>
    <mergeCell ref="L59:L66"/>
    <mergeCell ref="M59:M66"/>
    <mergeCell ref="T85:T88"/>
    <mergeCell ref="U85:V88"/>
    <mergeCell ref="M85:M88"/>
    <mergeCell ref="N85:N88"/>
    <mergeCell ref="L85:L88"/>
    <mergeCell ref="N59:N66"/>
    <mergeCell ref="N76:N84"/>
    <mergeCell ref="M67:M75"/>
    <mergeCell ref="N67:N75"/>
    <mergeCell ref="L67:L75"/>
    <mergeCell ref="A85:A88"/>
    <mergeCell ref="B85:B88"/>
    <mergeCell ref="G85:G88"/>
    <mergeCell ref="H85:H88"/>
    <mergeCell ref="I85:I88"/>
    <mergeCell ref="K85:K88"/>
    <mergeCell ref="J85:J88"/>
    <mergeCell ref="C85:F88"/>
    <mergeCell ref="G76:G84"/>
    <mergeCell ref="H76:H84"/>
    <mergeCell ref="A76:A84"/>
    <mergeCell ref="C76:F84"/>
    <mergeCell ref="K76:K84"/>
    <mergeCell ref="B47:B84"/>
    <mergeCell ref="G47:G58"/>
    <mergeCell ref="H47:H58"/>
    <mergeCell ref="C47:F58"/>
    <mergeCell ref="C59:F66"/>
    <mergeCell ref="C67:F75"/>
    <mergeCell ref="H67:H75"/>
    <mergeCell ref="J67:J75"/>
    <mergeCell ref="K67:K75"/>
    <mergeCell ref="I76:I84"/>
    <mergeCell ref="J76:J84"/>
  </mergeCells>
  <printOptions horizontalCentered="1"/>
  <pageMargins left="0.25" right="0.23" top="0.26" bottom="0.12" header="0.33" footer="0.16"/>
  <pageSetup horizontalDpi="600" verticalDpi="600" orientation="landscape" paperSize="9" scale="84" r:id="rId1"/>
  <rowBreaks count="1" manualBreakCount="1">
    <brk id="46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AA36"/>
  <sheetViews>
    <sheetView zoomScaleSheetLayoutView="85" zoomScalePageLayoutView="0" workbookViewId="0" topLeftCell="A18">
      <selection activeCell="G28" sqref="G28"/>
    </sheetView>
  </sheetViews>
  <sheetFormatPr defaultColWidth="9.140625" defaultRowHeight="12.75"/>
  <cols>
    <col min="1" max="1" width="3.28125" style="20" customWidth="1"/>
    <col min="2" max="2" width="4.00390625" style="38" customWidth="1"/>
    <col min="3" max="3" width="10.57421875" style="20" customWidth="1"/>
    <col min="4" max="4" width="5.57421875" style="19" customWidth="1"/>
    <col min="5" max="5" width="25.00390625" style="24" customWidth="1"/>
    <col min="6" max="6" width="6.421875" style="24" customWidth="1"/>
    <col min="7" max="7" width="11.8515625" style="24" customWidth="1"/>
    <col min="8" max="8" width="12.00390625" style="24" customWidth="1"/>
    <col min="9" max="9" width="12.140625" style="20" customWidth="1"/>
    <col min="10" max="10" width="7.421875" style="20" customWidth="1"/>
    <col min="11" max="11" width="6.7109375" style="20" customWidth="1"/>
    <col min="12" max="12" width="7.57421875" style="20" customWidth="1"/>
    <col min="13" max="13" width="5.7109375" style="20" customWidth="1"/>
    <col min="14" max="14" width="6.28125" style="20" customWidth="1"/>
    <col min="15" max="15" width="6.00390625" style="20" customWidth="1"/>
    <col min="16" max="16" width="5.140625" style="20" customWidth="1"/>
    <col min="17" max="17" width="17.00390625" style="24" customWidth="1"/>
    <col min="18" max="16384" width="9.140625" style="19" customWidth="1"/>
  </cols>
  <sheetData>
    <row r="1" spans="1:18" ht="19.5" customHeight="1">
      <c r="A1" s="256" t="s">
        <v>181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18"/>
    </row>
    <row r="2" spans="1:17" ht="15.75">
      <c r="A2" s="257" t="s">
        <v>287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8.25" customHeight="1">
      <c r="A3" s="25"/>
      <c r="B3" s="25"/>
      <c r="C3" s="25"/>
      <c r="D3" s="44"/>
      <c r="E3" s="25"/>
      <c r="F3" s="25"/>
      <c r="G3" s="25"/>
      <c r="H3" s="26"/>
      <c r="I3" s="25"/>
      <c r="J3" s="25"/>
      <c r="K3" s="25"/>
      <c r="L3" s="25"/>
      <c r="M3" s="25"/>
      <c r="N3" s="25"/>
      <c r="O3" s="25"/>
      <c r="P3" s="25"/>
      <c r="Q3" s="26"/>
    </row>
    <row r="4" spans="1:18" s="20" customFormat="1" ht="25.5" customHeight="1">
      <c r="A4" s="245" t="s">
        <v>28</v>
      </c>
      <c r="B4" s="246" t="s">
        <v>29</v>
      </c>
      <c r="C4" s="245" t="s">
        <v>18</v>
      </c>
      <c r="D4" s="245" t="s">
        <v>30</v>
      </c>
      <c r="E4" s="245" t="s">
        <v>31</v>
      </c>
      <c r="F4" s="245" t="s">
        <v>32</v>
      </c>
      <c r="G4" s="245" t="s">
        <v>33</v>
      </c>
      <c r="H4" s="245" t="s">
        <v>34</v>
      </c>
      <c r="I4" s="245" t="s">
        <v>35</v>
      </c>
      <c r="J4" s="245" t="s">
        <v>19</v>
      </c>
      <c r="K4" s="245" t="s">
        <v>36</v>
      </c>
      <c r="L4" s="245" t="s">
        <v>20</v>
      </c>
      <c r="M4" s="245"/>
      <c r="N4" s="245"/>
      <c r="O4" s="245"/>
      <c r="P4" s="245"/>
      <c r="Q4" s="245" t="s">
        <v>4</v>
      </c>
      <c r="R4" s="20">
        <f>1013+245+288</f>
        <v>1546</v>
      </c>
    </row>
    <row r="5" spans="1:18" s="20" customFormat="1" ht="25.5" customHeight="1">
      <c r="A5" s="245"/>
      <c r="B5" s="246"/>
      <c r="C5" s="245"/>
      <c r="D5" s="245"/>
      <c r="E5" s="245"/>
      <c r="F5" s="245"/>
      <c r="G5" s="245"/>
      <c r="H5" s="245"/>
      <c r="I5" s="245"/>
      <c r="J5" s="245"/>
      <c r="K5" s="245"/>
      <c r="L5" s="245" t="s">
        <v>21</v>
      </c>
      <c r="M5" s="245"/>
      <c r="N5" s="245" t="s">
        <v>37</v>
      </c>
      <c r="O5" s="245" t="s">
        <v>38</v>
      </c>
      <c r="P5" s="245" t="s">
        <v>2</v>
      </c>
      <c r="Q5" s="245"/>
      <c r="R5" s="20">
        <f>1749+4081</f>
        <v>5830</v>
      </c>
    </row>
    <row r="6" spans="1:17" s="20" customFormat="1" ht="25.5" customHeight="1">
      <c r="A6" s="245"/>
      <c r="B6" s="246"/>
      <c r="C6" s="245"/>
      <c r="D6" s="245"/>
      <c r="E6" s="245"/>
      <c r="F6" s="245"/>
      <c r="G6" s="245"/>
      <c r="H6" s="245"/>
      <c r="I6" s="245"/>
      <c r="J6" s="245"/>
      <c r="K6" s="245"/>
      <c r="L6" s="27" t="s">
        <v>39</v>
      </c>
      <c r="M6" s="27" t="s">
        <v>40</v>
      </c>
      <c r="N6" s="245"/>
      <c r="O6" s="245"/>
      <c r="P6" s="245"/>
      <c r="Q6" s="245"/>
    </row>
    <row r="7" spans="1:27" ht="53.25" customHeight="1" hidden="1">
      <c r="A7" s="27">
        <v>1</v>
      </c>
      <c r="B7" s="86" t="s">
        <v>49</v>
      </c>
      <c r="C7" s="84" t="s">
        <v>50</v>
      </c>
      <c r="D7" s="87" t="s">
        <v>51</v>
      </c>
      <c r="E7" s="41" t="s">
        <v>96</v>
      </c>
      <c r="F7" s="30">
        <v>123</v>
      </c>
      <c r="G7" s="31" t="s">
        <v>52</v>
      </c>
      <c r="H7" s="32" t="s">
        <v>53</v>
      </c>
      <c r="I7" s="33" t="s">
        <v>54</v>
      </c>
      <c r="J7" s="34" t="s">
        <v>55</v>
      </c>
      <c r="K7" s="34" t="s">
        <v>137</v>
      </c>
      <c r="L7" s="29" t="s">
        <v>48</v>
      </c>
      <c r="M7" s="29" t="s">
        <v>48</v>
      </c>
      <c r="N7" s="29" t="s">
        <v>48</v>
      </c>
      <c r="O7" s="29" t="s">
        <v>48</v>
      </c>
      <c r="P7" s="29" t="s">
        <v>48</v>
      </c>
      <c r="Q7" s="32" t="s">
        <v>206</v>
      </c>
      <c r="R7" s="21"/>
      <c r="S7" s="22"/>
      <c r="T7" s="36"/>
      <c r="U7" s="37"/>
      <c r="V7" s="22"/>
      <c r="W7" s="22"/>
      <c r="X7" s="23"/>
      <c r="Y7" s="23"/>
      <c r="Z7" s="23"/>
      <c r="AA7" s="22"/>
    </row>
    <row r="8" spans="1:19" ht="29.25" customHeight="1">
      <c r="A8" s="232">
        <v>1</v>
      </c>
      <c r="B8" s="234" t="s">
        <v>49</v>
      </c>
      <c r="C8" s="238" t="s">
        <v>58</v>
      </c>
      <c r="D8" s="248" t="s">
        <v>59</v>
      </c>
      <c r="E8" s="238" t="s">
        <v>97</v>
      </c>
      <c r="F8" s="261">
        <v>113</v>
      </c>
      <c r="G8" s="253" t="s">
        <v>60</v>
      </c>
      <c r="H8" s="253" t="s">
        <v>61</v>
      </c>
      <c r="I8" s="253" t="s">
        <v>62</v>
      </c>
      <c r="J8" s="253" t="s">
        <v>63</v>
      </c>
      <c r="K8" s="253" t="s">
        <v>191</v>
      </c>
      <c r="L8" s="29" t="s">
        <v>127</v>
      </c>
      <c r="M8" s="29" t="s">
        <v>67</v>
      </c>
      <c r="N8" s="29" t="s">
        <v>133</v>
      </c>
      <c r="O8" s="29" t="s">
        <v>48</v>
      </c>
      <c r="P8" s="142" t="s">
        <v>133</v>
      </c>
      <c r="Q8" s="230" t="s">
        <v>198</v>
      </c>
      <c r="R8" s="19">
        <v>1283</v>
      </c>
      <c r="S8" s="19">
        <f>95+2372</f>
        <v>2467</v>
      </c>
    </row>
    <row r="9" spans="1:19" ht="25.5" customHeight="1">
      <c r="A9" s="259"/>
      <c r="B9" s="260"/>
      <c r="C9" s="249"/>
      <c r="D9" s="248"/>
      <c r="E9" s="249"/>
      <c r="F9" s="262"/>
      <c r="G9" s="254"/>
      <c r="H9" s="254"/>
      <c r="I9" s="254"/>
      <c r="J9" s="254"/>
      <c r="K9" s="254"/>
      <c r="L9" s="29" t="s">
        <v>126</v>
      </c>
      <c r="M9" s="29" t="s">
        <v>65</v>
      </c>
      <c r="N9" s="29" t="s">
        <v>192</v>
      </c>
      <c r="O9" s="29" t="s">
        <v>48</v>
      </c>
      <c r="P9" s="29" t="s">
        <v>192</v>
      </c>
      <c r="Q9" s="258"/>
      <c r="R9" s="19">
        <v>3500</v>
      </c>
      <c r="S9" s="19">
        <f>450+60</f>
        <v>510</v>
      </c>
    </row>
    <row r="10" spans="1:18" ht="22.5" customHeight="1">
      <c r="A10" s="259"/>
      <c r="B10" s="260"/>
      <c r="C10" s="249"/>
      <c r="D10" s="248"/>
      <c r="E10" s="249"/>
      <c r="F10" s="262"/>
      <c r="G10" s="254"/>
      <c r="H10" s="254"/>
      <c r="I10" s="254"/>
      <c r="J10" s="254"/>
      <c r="K10" s="254"/>
      <c r="L10" s="29" t="s">
        <v>185</v>
      </c>
      <c r="M10" s="29" t="s">
        <v>48</v>
      </c>
      <c r="N10" s="29" t="s">
        <v>196</v>
      </c>
      <c r="O10" s="29" t="s">
        <v>48</v>
      </c>
      <c r="P10" s="29" t="s">
        <v>196</v>
      </c>
      <c r="Q10" s="258"/>
      <c r="R10" s="19">
        <v>190</v>
      </c>
    </row>
    <row r="11" spans="1:18" ht="24" customHeight="1">
      <c r="A11" s="233"/>
      <c r="B11" s="235"/>
      <c r="C11" s="239"/>
      <c r="D11" s="248"/>
      <c r="E11" s="239"/>
      <c r="F11" s="263"/>
      <c r="G11" s="255"/>
      <c r="H11" s="255"/>
      <c r="I11" s="255"/>
      <c r="J11" s="255"/>
      <c r="K11" s="255"/>
      <c r="L11" s="29" t="s">
        <v>180</v>
      </c>
      <c r="M11" s="29" t="s">
        <v>48</v>
      </c>
      <c r="N11" s="29" t="s">
        <v>197</v>
      </c>
      <c r="O11" s="29" t="s">
        <v>48</v>
      </c>
      <c r="P11" s="29" t="s">
        <v>197</v>
      </c>
      <c r="Q11" s="231"/>
      <c r="R11" s="19">
        <v>250</v>
      </c>
    </row>
    <row r="12" spans="1:17" ht="89.25" customHeight="1" hidden="1">
      <c r="A12" s="27">
        <v>4</v>
      </c>
      <c r="B12" s="28" t="s">
        <v>41</v>
      </c>
      <c r="C12" s="41" t="s">
        <v>42</v>
      </c>
      <c r="D12" s="29" t="s">
        <v>43</v>
      </c>
      <c r="E12" s="41" t="s">
        <v>98</v>
      </c>
      <c r="F12" s="30">
        <v>27</v>
      </c>
      <c r="G12" s="31" t="s">
        <v>44</v>
      </c>
      <c r="H12" s="32" t="s">
        <v>45</v>
      </c>
      <c r="I12" s="33" t="s">
        <v>46</v>
      </c>
      <c r="J12" s="34" t="s">
        <v>47</v>
      </c>
      <c r="K12" s="29" t="s">
        <v>48</v>
      </c>
      <c r="L12" s="29" t="s">
        <v>48</v>
      </c>
      <c r="M12" s="29" t="s">
        <v>48</v>
      </c>
      <c r="N12" s="29" t="s">
        <v>48</v>
      </c>
      <c r="O12" s="29" t="s">
        <v>48</v>
      </c>
      <c r="P12" s="29" t="s">
        <v>48</v>
      </c>
      <c r="Q12" s="32" t="s">
        <v>206</v>
      </c>
    </row>
    <row r="13" spans="1:18" ht="22.5" customHeight="1">
      <c r="A13" s="245">
        <v>2</v>
      </c>
      <c r="B13" s="246" t="s">
        <v>57</v>
      </c>
      <c r="C13" s="247" t="s">
        <v>58</v>
      </c>
      <c r="D13" s="248" t="s">
        <v>59</v>
      </c>
      <c r="E13" s="238" t="s">
        <v>99</v>
      </c>
      <c r="F13" s="250">
        <v>47</v>
      </c>
      <c r="G13" s="250" t="s">
        <v>68</v>
      </c>
      <c r="H13" s="244" t="s">
        <v>69</v>
      </c>
      <c r="I13" s="251" t="s">
        <v>70</v>
      </c>
      <c r="J13" s="251" t="s">
        <v>71</v>
      </c>
      <c r="K13" s="252" t="s">
        <v>86</v>
      </c>
      <c r="L13" s="29" t="s">
        <v>64</v>
      </c>
      <c r="M13" s="29" t="s">
        <v>72</v>
      </c>
      <c r="N13" s="29" t="s">
        <v>119</v>
      </c>
      <c r="O13" s="29" t="s">
        <v>48</v>
      </c>
      <c r="P13" s="29" t="s">
        <v>119</v>
      </c>
      <c r="Q13" s="244" t="s">
        <v>128</v>
      </c>
      <c r="R13" s="19">
        <v>1395</v>
      </c>
    </row>
    <row r="14" spans="1:18" ht="22.5" customHeight="1">
      <c r="A14" s="245"/>
      <c r="B14" s="246"/>
      <c r="C14" s="247"/>
      <c r="D14" s="248"/>
      <c r="E14" s="249"/>
      <c r="F14" s="250"/>
      <c r="G14" s="250"/>
      <c r="H14" s="244"/>
      <c r="I14" s="251"/>
      <c r="J14" s="251"/>
      <c r="K14" s="252"/>
      <c r="L14" s="29" t="s">
        <v>66</v>
      </c>
      <c r="M14" s="29" t="s">
        <v>73</v>
      </c>
      <c r="N14" s="29" t="s">
        <v>48</v>
      </c>
      <c r="O14" s="29" t="s">
        <v>48</v>
      </c>
      <c r="P14" s="29" t="s">
        <v>48</v>
      </c>
      <c r="Q14" s="244"/>
      <c r="R14" s="19">
        <v>300</v>
      </c>
    </row>
    <row r="15" spans="1:18" ht="22.5" customHeight="1">
      <c r="A15" s="245"/>
      <c r="B15" s="246"/>
      <c r="C15" s="247"/>
      <c r="D15" s="248"/>
      <c r="E15" s="249"/>
      <c r="F15" s="250"/>
      <c r="G15" s="250"/>
      <c r="H15" s="244"/>
      <c r="I15" s="251"/>
      <c r="J15" s="251"/>
      <c r="K15" s="252"/>
      <c r="L15" s="29" t="s">
        <v>74</v>
      </c>
      <c r="M15" s="29" t="s">
        <v>75</v>
      </c>
      <c r="N15" s="29" t="s">
        <v>75</v>
      </c>
      <c r="O15" s="29" t="s">
        <v>48</v>
      </c>
      <c r="P15" s="29" t="s">
        <v>75</v>
      </c>
      <c r="Q15" s="244"/>
      <c r="R15" s="19">
        <f>SUM(R8:R14)</f>
        <v>6918</v>
      </c>
    </row>
    <row r="16" spans="1:17" ht="24.75" customHeight="1">
      <c r="A16" s="245"/>
      <c r="B16" s="246"/>
      <c r="C16" s="247"/>
      <c r="D16" s="248"/>
      <c r="E16" s="239"/>
      <c r="F16" s="250"/>
      <c r="G16" s="250"/>
      <c r="H16" s="244"/>
      <c r="I16" s="251"/>
      <c r="J16" s="251"/>
      <c r="K16" s="252"/>
      <c r="L16" s="29" t="s">
        <v>76</v>
      </c>
      <c r="M16" s="29" t="s">
        <v>77</v>
      </c>
      <c r="N16" s="29" t="s">
        <v>48</v>
      </c>
      <c r="O16" s="29" t="s">
        <v>48</v>
      </c>
      <c r="P16" s="29" t="s">
        <v>48</v>
      </c>
      <c r="Q16" s="244"/>
    </row>
    <row r="17" spans="1:17" ht="91.5" customHeight="1">
      <c r="A17" s="27">
        <v>3</v>
      </c>
      <c r="B17" s="28" t="s">
        <v>85</v>
      </c>
      <c r="C17" s="32" t="s">
        <v>78</v>
      </c>
      <c r="D17" s="29" t="s">
        <v>83</v>
      </c>
      <c r="E17" s="41" t="s">
        <v>135</v>
      </c>
      <c r="F17" s="30">
        <v>185</v>
      </c>
      <c r="G17" s="30" t="s">
        <v>79</v>
      </c>
      <c r="H17" s="32" t="s">
        <v>56</v>
      </c>
      <c r="I17" s="34" t="s">
        <v>80</v>
      </c>
      <c r="J17" s="34" t="s">
        <v>81</v>
      </c>
      <c r="K17" s="35" t="s">
        <v>177</v>
      </c>
      <c r="L17" s="29"/>
      <c r="M17" s="29" t="s">
        <v>113</v>
      </c>
      <c r="N17" s="158" t="s">
        <v>258</v>
      </c>
      <c r="O17" s="156" t="s">
        <v>289</v>
      </c>
      <c r="P17" s="158" t="s">
        <v>290</v>
      </c>
      <c r="Q17" s="157" t="s">
        <v>291</v>
      </c>
    </row>
    <row r="18" spans="1:17" ht="48.75" customHeight="1">
      <c r="A18" s="232">
        <v>4</v>
      </c>
      <c r="B18" s="234" t="s">
        <v>85</v>
      </c>
      <c r="C18" s="236" t="s">
        <v>82</v>
      </c>
      <c r="D18" s="236" t="s">
        <v>83</v>
      </c>
      <c r="E18" s="238" t="s">
        <v>210</v>
      </c>
      <c r="F18" s="240">
        <v>40</v>
      </c>
      <c r="G18" s="240">
        <v>3459980.16</v>
      </c>
      <c r="H18" s="236" t="s">
        <v>56</v>
      </c>
      <c r="I18" s="242" t="s">
        <v>92</v>
      </c>
      <c r="J18" s="242" t="s">
        <v>93</v>
      </c>
      <c r="K18" s="242" t="s">
        <v>177</v>
      </c>
      <c r="L18" s="45" t="s">
        <v>120</v>
      </c>
      <c r="M18" s="45" t="s">
        <v>94</v>
      </c>
      <c r="N18" s="45" t="s">
        <v>94</v>
      </c>
      <c r="O18" s="130" t="s">
        <v>48</v>
      </c>
      <c r="P18" s="129" t="s">
        <v>94</v>
      </c>
      <c r="Q18" s="230" t="s">
        <v>140</v>
      </c>
    </row>
    <row r="19" spans="1:17" ht="32.25" customHeight="1">
      <c r="A19" s="233"/>
      <c r="B19" s="235"/>
      <c r="C19" s="237"/>
      <c r="D19" s="237"/>
      <c r="E19" s="239"/>
      <c r="F19" s="241"/>
      <c r="G19" s="241"/>
      <c r="H19" s="237"/>
      <c r="I19" s="243"/>
      <c r="J19" s="243"/>
      <c r="K19" s="243"/>
      <c r="L19" s="29" t="s">
        <v>138</v>
      </c>
      <c r="M19" s="29" t="s">
        <v>139</v>
      </c>
      <c r="N19" s="29" t="s">
        <v>48</v>
      </c>
      <c r="O19" s="29" t="s">
        <v>48</v>
      </c>
      <c r="P19" s="29" t="s">
        <v>48</v>
      </c>
      <c r="Q19" s="231"/>
    </row>
    <row r="20" spans="1:17" ht="52.5" customHeight="1">
      <c r="A20" s="85">
        <v>5</v>
      </c>
      <c r="B20" s="86" t="s">
        <v>85</v>
      </c>
      <c r="C20" s="84" t="s">
        <v>121</v>
      </c>
      <c r="D20" s="87" t="s">
        <v>83</v>
      </c>
      <c r="E20" s="88" t="s">
        <v>211</v>
      </c>
      <c r="F20" s="89">
        <v>9.36</v>
      </c>
      <c r="G20" s="90" t="s">
        <v>203</v>
      </c>
      <c r="H20" s="91" t="s">
        <v>124</v>
      </c>
      <c r="I20" s="92" t="s">
        <v>122</v>
      </c>
      <c r="J20" s="92" t="s">
        <v>123</v>
      </c>
      <c r="K20" s="92" t="s">
        <v>137</v>
      </c>
      <c r="L20" s="29" t="s">
        <v>48</v>
      </c>
      <c r="M20" s="29" t="s">
        <v>48</v>
      </c>
      <c r="N20" s="29" t="s">
        <v>48</v>
      </c>
      <c r="O20" s="29" t="s">
        <v>48</v>
      </c>
      <c r="P20" s="29" t="s">
        <v>48</v>
      </c>
      <c r="Q20" s="84" t="s">
        <v>136</v>
      </c>
    </row>
    <row r="21" spans="1:17" ht="70.5" customHeight="1">
      <c r="A21" s="27">
        <v>6</v>
      </c>
      <c r="B21" s="75" t="s">
        <v>85</v>
      </c>
      <c r="C21" s="32" t="s">
        <v>199</v>
      </c>
      <c r="D21" s="29" t="s">
        <v>83</v>
      </c>
      <c r="E21" s="84" t="s">
        <v>212</v>
      </c>
      <c r="F21" s="30">
        <v>6</v>
      </c>
      <c r="G21" s="74" t="s">
        <v>200</v>
      </c>
      <c r="H21" s="91" t="s">
        <v>216</v>
      </c>
      <c r="I21" s="35" t="s">
        <v>201</v>
      </c>
      <c r="J21" s="35" t="s">
        <v>202</v>
      </c>
      <c r="K21" s="35" t="s">
        <v>202</v>
      </c>
      <c r="L21" s="29" t="s">
        <v>48</v>
      </c>
      <c r="M21" s="29" t="s">
        <v>48</v>
      </c>
      <c r="N21" s="29" t="s">
        <v>48</v>
      </c>
      <c r="O21" s="29" t="s">
        <v>48</v>
      </c>
      <c r="P21" s="29" t="s">
        <v>48</v>
      </c>
      <c r="Q21" s="32" t="s">
        <v>204</v>
      </c>
    </row>
    <row r="22" spans="1:17" ht="85.5" customHeight="1">
      <c r="A22" s="27">
        <v>7</v>
      </c>
      <c r="B22" s="75" t="s">
        <v>85</v>
      </c>
      <c r="C22" s="32" t="s">
        <v>88</v>
      </c>
      <c r="D22" s="29" t="s">
        <v>87</v>
      </c>
      <c r="E22" s="84" t="s">
        <v>213</v>
      </c>
      <c r="F22" s="30">
        <v>20</v>
      </c>
      <c r="G22" s="40">
        <v>13.84</v>
      </c>
      <c r="H22" s="32" t="s">
        <v>91</v>
      </c>
      <c r="I22" s="34" t="s">
        <v>89</v>
      </c>
      <c r="J22" s="34" t="s">
        <v>90</v>
      </c>
      <c r="K22" s="35" t="s">
        <v>137</v>
      </c>
      <c r="L22" s="29" t="s">
        <v>48</v>
      </c>
      <c r="M22" s="29" t="s">
        <v>129</v>
      </c>
      <c r="N22" s="29" t="s">
        <v>130</v>
      </c>
      <c r="O22" s="29" t="s">
        <v>48</v>
      </c>
      <c r="P22" s="29" t="s">
        <v>130</v>
      </c>
      <c r="Q22" s="93" t="s">
        <v>214</v>
      </c>
    </row>
    <row r="23" ht="12.75">
      <c r="I23" s="76"/>
    </row>
    <row r="24" ht="12.75">
      <c r="I24" s="76"/>
    </row>
    <row r="25" ht="12.75">
      <c r="I25" s="76"/>
    </row>
    <row r="28" ht="12.75">
      <c r="P28" s="20">
        <v>1262</v>
      </c>
    </row>
    <row r="29" ht="12.75">
      <c r="P29" s="20">
        <v>27</v>
      </c>
    </row>
    <row r="36" ht="12.75">
      <c r="P36" s="20">
        <v>162</v>
      </c>
    </row>
  </sheetData>
  <sheetProtection/>
  <mergeCells count="55">
    <mergeCell ref="Q8:Q11"/>
    <mergeCell ref="A8:A11"/>
    <mergeCell ref="B8:B11"/>
    <mergeCell ref="F8:F11"/>
    <mergeCell ref="G8:G11"/>
    <mergeCell ref="H8:H11"/>
    <mergeCell ref="E8:E11"/>
    <mergeCell ref="C8:C11"/>
    <mergeCell ref="D8:D11"/>
    <mergeCell ref="A1:Q1"/>
    <mergeCell ref="A2:Q2"/>
    <mergeCell ref="A4:A6"/>
    <mergeCell ref="B4:B6"/>
    <mergeCell ref="C4:C6"/>
    <mergeCell ref="D4:D6"/>
    <mergeCell ref="E4:E6"/>
    <mergeCell ref="F4:F6"/>
    <mergeCell ref="G4:G6"/>
    <mergeCell ref="H4:H6"/>
    <mergeCell ref="Q4:Q6"/>
    <mergeCell ref="L5:M5"/>
    <mergeCell ref="N5:N6"/>
    <mergeCell ref="O5:O6"/>
    <mergeCell ref="P5:P6"/>
    <mergeCell ref="I4:I6"/>
    <mergeCell ref="J4:J6"/>
    <mergeCell ref="K4:K6"/>
    <mergeCell ref="L4:P4"/>
    <mergeCell ref="I8:I11"/>
    <mergeCell ref="J8:J11"/>
    <mergeCell ref="K8:K11"/>
    <mergeCell ref="Q13:Q16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Q18:Q19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</mergeCells>
  <printOptions horizontalCentered="1"/>
  <pageMargins left="0.24" right="0.2" top="0.42" bottom="0.28" header="0.57" footer="0.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Q19"/>
  <sheetViews>
    <sheetView zoomScale="85" zoomScaleNormal="85" zoomScaleSheetLayoutView="85" zoomScalePageLayoutView="70" workbookViewId="0" topLeftCell="A1">
      <selection activeCell="E10" sqref="E10"/>
    </sheetView>
  </sheetViews>
  <sheetFormatPr defaultColWidth="9.140625" defaultRowHeight="12.75"/>
  <cols>
    <col min="1" max="1" width="4.28125" style="80" customWidth="1"/>
    <col min="2" max="2" width="28.57421875" style="55" customWidth="1"/>
    <col min="3" max="3" width="10.140625" style="55" customWidth="1"/>
    <col min="4" max="4" width="10.00390625" style="55" customWidth="1"/>
    <col min="5" max="5" width="17.8515625" style="55" customWidth="1"/>
    <col min="6" max="6" width="12.00390625" style="55" customWidth="1"/>
    <col min="7" max="7" width="12.7109375" style="55" customWidth="1"/>
    <col min="8" max="8" width="8.7109375" style="55" customWidth="1"/>
    <col min="9" max="9" width="10.421875" style="55" customWidth="1"/>
    <col min="10" max="10" width="10.57421875" style="55" customWidth="1"/>
    <col min="11" max="11" width="8.421875" style="55" customWidth="1"/>
    <col min="12" max="12" width="22.140625" style="55" customWidth="1"/>
    <col min="13" max="16384" width="9.140625" style="55" customWidth="1"/>
  </cols>
  <sheetData>
    <row r="1" spans="1:12" ht="17.25" customHeight="1">
      <c r="A1" s="264" t="s">
        <v>266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9" t="s">
        <v>267</v>
      </c>
    </row>
    <row r="2" spans="1:12" ht="12.75" customHeight="1">
      <c r="A2" s="265" t="s">
        <v>288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18.75" customHeight="1">
      <c r="A3" s="66"/>
      <c r="B3" s="69"/>
      <c r="C3" s="69"/>
      <c r="D3" s="69"/>
      <c r="E3" s="69"/>
      <c r="F3" s="69"/>
      <c r="G3" s="69"/>
      <c r="H3" s="69"/>
      <c r="I3" s="69"/>
      <c r="J3" s="69"/>
      <c r="K3" s="69"/>
      <c r="L3" s="70" t="s">
        <v>189</v>
      </c>
    </row>
    <row r="4" spans="1:12" s="54" customFormat="1" ht="70.5" customHeight="1">
      <c r="A4" s="67" t="s">
        <v>157</v>
      </c>
      <c r="B4" s="67" t="s">
        <v>158</v>
      </c>
      <c r="C4" s="67" t="s">
        <v>242</v>
      </c>
      <c r="D4" s="67" t="s">
        <v>159</v>
      </c>
      <c r="E4" s="67" t="s">
        <v>160</v>
      </c>
      <c r="F4" s="67" t="s">
        <v>161</v>
      </c>
      <c r="G4" s="67" t="s">
        <v>162</v>
      </c>
      <c r="H4" s="67" t="s">
        <v>163</v>
      </c>
      <c r="I4" s="67" t="s">
        <v>186</v>
      </c>
      <c r="J4" s="67" t="s">
        <v>187</v>
      </c>
      <c r="K4" s="67" t="s">
        <v>188</v>
      </c>
      <c r="L4" s="67" t="s">
        <v>164</v>
      </c>
    </row>
    <row r="5" spans="1:12" s="54" customFormat="1" ht="24" customHeight="1">
      <c r="A5" s="67"/>
      <c r="B5" s="71" t="s">
        <v>165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7" s="54" customFormat="1" ht="78.75">
      <c r="A6" s="68">
        <v>1</v>
      </c>
      <c r="B6" s="72" t="s">
        <v>166</v>
      </c>
      <c r="C6" s="78" t="s">
        <v>243</v>
      </c>
      <c r="D6" s="68" t="s">
        <v>167</v>
      </c>
      <c r="E6" s="72" t="s">
        <v>168</v>
      </c>
      <c r="F6" s="68" t="s">
        <v>248</v>
      </c>
      <c r="G6" s="68" t="s">
        <v>215</v>
      </c>
      <c r="H6" s="77">
        <v>1</v>
      </c>
      <c r="I6" s="78">
        <v>2196</v>
      </c>
      <c r="J6" s="78">
        <f>I6-K6</f>
        <v>1900.8</v>
      </c>
      <c r="K6" s="78">
        <v>295.2</v>
      </c>
      <c r="L6" s="144" t="s">
        <v>261</v>
      </c>
      <c r="N6" s="78">
        <v>650</v>
      </c>
      <c r="O6" s="78">
        <v>475.25</v>
      </c>
      <c r="P6" s="78">
        <f>N6-O6</f>
        <v>174.75</v>
      </c>
      <c r="Q6" s="137"/>
    </row>
    <row r="7" spans="1:12" s="54" customFormat="1" ht="78.75">
      <c r="A7" s="68">
        <v>2</v>
      </c>
      <c r="B7" s="72" t="s">
        <v>169</v>
      </c>
      <c r="C7" s="78" t="s">
        <v>244</v>
      </c>
      <c r="D7" s="68" t="s">
        <v>167</v>
      </c>
      <c r="E7" s="72" t="s">
        <v>168</v>
      </c>
      <c r="F7" s="68" t="s">
        <v>249</v>
      </c>
      <c r="G7" s="68" t="s">
        <v>262</v>
      </c>
      <c r="H7" s="77">
        <v>0.65</v>
      </c>
      <c r="I7" s="78">
        <v>411</v>
      </c>
      <c r="J7" s="78">
        <v>411</v>
      </c>
      <c r="K7" s="78">
        <f>I7-J7</f>
        <v>0</v>
      </c>
      <c r="L7" s="72" t="s">
        <v>264</v>
      </c>
    </row>
    <row r="8" spans="1:17" s="54" customFormat="1" ht="78.75">
      <c r="A8" s="68">
        <v>3</v>
      </c>
      <c r="B8" s="72" t="s">
        <v>170</v>
      </c>
      <c r="C8" s="78" t="s">
        <v>245</v>
      </c>
      <c r="D8" s="68" t="s">
        <v>167</v>
      </c>
      <c r="E8" s="72" t="s">
        <v>168</v>
      </c>
      <c r="F8" s="68" t="s">
        <v>249</v>
      </c>
      <c r="G8" s="68" t="s">
        <v>262</v>
      </c>
      <c r="H8" s="77">
        <v>0.72</v>
      </c>
      <c r="I8" s="78">
        <v>607</v>
      </c>
      <c r="J8" s="78">
        <v>607</v>
      </c>
      <c r="K8" s="78">
        <f>I8-J8</f>
        <v>0</v>
      </c>
      <c r="L8" s="72" t="s">
        <v>264</v>
      </c>
      <c r="Q8" s="54" t="s">
        <v>260</v>
      </c>
    </row>
    <row r="9" spans="1:12" s="54" customFormat="1" ht="47.25">
      <c r="A9" s="68">
        <v>4</v>
      </c>
      <c r="B9" s="72" t="s">
        <v>171</v>
      </c>
      <c r="C9" s="78" t="s">
        <v>246</v>
      </c>
      <c r="D9" s="79">
        <v>40093</v>
      </c>
      <c r="E9" s="72" t="s">
        <v>172</v>
      </c>
      <c r="F9" s="115" t="s">
        <v>250</v>
      </c>
      <c r="G9" s="151" t="s">
        <v>272</v>
      </c>
      <c r="H9" s="77">
        <v>0.75</v>
      </c>
      <c r="I9" s="78">
        <v>250</v>
      </c>
      <c r="J9" s="78">
        <v>215</v>
      </c>
      <c r="K9" s="78">
        <v>35</v>
      </c>
      <c r="L9" s="72" t="s">
        <v>190</v>
      </c>
    </row>
    <row r="10" spans="1:12" s="54" customFormat="1" ht="47.25">
      <c r="A10" s="68">
        <v>5</v>
      </c>
      <c r="B10" s="72" t="s">
        <v>173</v>
      </c>
      <c r="C10" s="78" t="s">
        <v>247</v>
      </c>
      <c r="D10" s="68" t="s">
        <v>174</v>
      </c>
      <c r="E10" s="72" t="s">
        <v>175</v>
      </c>
      <c r="F10" s="68" t="s">
        <v>251</v>
      </c>
      <c r="G10" s="151" t="s">
        <v>272</v>
      </c>
      <c r="H10" s="77">
        <v>0.8</v>
      </c>
      <c r="I10" s="78">
        <v>92</v>
      </c>
      <c r="J10" s="78">
        <v>55</v>
      </c>
      <c r="K10" s="78">
        <f>I10-J10</f>
        <v>37</v>
      </c>
      <c r="L10" s="72" t="s">
        <v>271</v>
      </c>
    </row>
    <row r="11" spans="1:12" s="54" customFormat="1" ht="63">
      <c r="A11" s="68">
        <v>6</v>
      </c>
      <c r="B11" s="72" t="s">
        <v>253</v>
      </c>
      <c r="C11" s="78" t="s">
        <v>263</v>
      </c>
      <c r="D11" s="68" t="s">
        <v>174</v>
      </c>
      <c r="E11" s="72" t="s">
        <v>176</v>
      </c>
      <c r="F11" s="68" t="s">
        <v>252</v>
      </c>
      <c r="G11" s="68" t="s">
        <v>215</v>
      </c>
      <c r="H11" s="77">
        <v>1</v>
      </c>
      <c r="I11" s="78">
        <v>784.96</v>
      </c>
      <c r="J11" s="78">
        <v>444.96</v>
      </c>
      <c r="K11" s="78">
        <v>340</v>
      </c>
      <c r="L11" s="144" t="s">
        <v>261</v>
      </c>
    </row>
    <row r="12" spans="1:12" s="54" customFormat="1" ht="78.75">
      <c r="A12" s="68">
        <v>7</v>
      </c>
      <c r="B12" s="72" t="s">
        <v>277</v>
      </c>
      <c r="C12" s="78" t="s">
        <v>278</v>
      </c>
      <c r="D12" s="153" t="s">
        <v>279</v>
      </c>
      <c r="E12" s="144" t="s">
        <v>282</v>
      </c>
      <c r="F12" s="68" t="s">
        <v>280</v>
      </c>
      <c r="G12" s="68" t="s">
        <v>281</v>
      </c>
      <c r="H12" s="77">
        <v>0.4</v>
      </c>
      <c r="I12" s="78">
        <v>37</v>
      </c>
      <c r="J12" s="78">
        <v>27.05</v>
      </c>
      <c r="K12" s="78">
        <f>63.51-I12</f>
        <v>26.509999999999998</v>
      </c>
      <c r="L12" s="144" t="s">
        <v>190</v>
      </c>
    </row>
    <row r="13" spans="1:12" ht="33" customHeight="1">
      <c r="A13" s="68">
        <v>8</v>
      </c>
      <c r="B13" s="72" t="s">
        <v>268</v>
      </c>
      <c r="C13" s="78">
        <v>12</v>
      </c>
      <c r="D13" s="68" t="s">
        <v>48</v>
      </c>
      <c r="E13" s="68" t="s">
        <v>48</v>
      </c>
      <c r="F13" s="68" t="s">
        <v>48</v>
      </c>
      <c r="G13" s="68" t="s">
        <v>48</v>
      </c>
      <c r="H13" s="68" t="s">
        <v>48</v>
      </c>
      <c r="I13" s="68" t="s">
        <v>48</v>
      </c>
      <c r="J13" s="68" t="s">
        <v>48</v>
      </c>
      <c r="K13" s="68" t="s">
        <v>48</v>
      </c>
      <c r="L13" s="144" t="s">
        <v>269</v>
      </c>
    </row>
    <row r="14" spans="1:12" ht="87.75" customHeight="1">
      <c r="A14" s="68">
        <v>9</v>
      </c>
      <c r="B14" s="72" t="s">
        <v>283</v>
      </c>
      <c r="C14" s="78">
        <v>428</v>
      </c>
      <c r="D14" s="68" t="s">
        <v>48</v>
      </c>
      <c r="E14" s="68" t="s">
        <v>48</v>
      </c>
      <c r="F14" s="68" t="s">
        <v>48</v>
      </c>
      <c r="G14" s="68" t="s">
        <v>48</v>
      </c>
      <c r="H14" s="68" t="s">
        <v>48</v>
      </c>
      <c r="I14" s="68" t="s">
        <v>48</v>
      </c>
      <c r="J14" s="68" t="s">
        <v>48</v>
      </c>
      <c r="K14" s="68" t="s">
        <v>48</v>
      </c>
      <c r="L14" s="144" t="s">
        <v>284</v>
      </c>
    </row>
    <row r="15" spans="1:12" ht="94.5">
      <c r="A15" s="68">
        <v>10</v>
      </c>
      <c r="B15" s="72" t="s">
        <v>270</v>
      </c>
      <c r="C15" s="78">
        <v>370</v>
      </c>
      <c r="D15" s="68" t="s">
        <v>48</v>
      </c>
      <c r="E15" s="68" t="s">
        <v>48</v>
      </c>
      <c r="F15" s="68" t="s">
        <v>48</v>
      </c>
      <c r="G15" s="68" t="s">
        <v>48</v>
      </c>
      <c r="H15" s="68" t="s">
        <v>48</v>
      </c>
      <c r="I15" s="68" t="s">
        <v>48</v>
      </c>
      <c r="J15" s="68" t="s">
        <v>48</v>
      </c>
      <c r="K15" s="68" t="s">
        <v>48</v>
      </c>
      <c r="L15" s="144" t="s">
        <v>285</v>
      </c>
    </row>
    <row r="16" spans="1:12" ht="78.75">
      <c r="A16" s="68">
        <v>11</v>
      </c>
      <c r="B16" s="72" t="s">
        <v>273</v>
      </c>
      <c r="C16" s="78">
        <v>130</v>
      </c>
      <c r="D16" s="68" t="s">
        <v>48</v>
      </c>
      <c r="E16" s="68" t="s">
        <v>48</v>
      </c>
      <c r="F16" s="68" t="s">
        <v>48</v>
      </c>
      <c r="G16" s="68" t="s">
        <v>48</v>
      </c>
      <c r="H16" s="68" t="s">
        <v>48</v>
      </c>
      <c r="I16" s="68" t="s">
        <v>48</v>
      </c>
      <c r="J16" s="68" t="s">
        <v>48</v>
      </c>
      <c r="K16" s="68" t="s">
        <v>48</v>
      </c>
      <c r="L16" s="144" t="s">
        <v>276</v>
      </c>
    </row>
    <row r="17" spans="1:12" ht="78.75">
      <c r="A17" s="68">
        <v>12</v>
      </c>
      <c r="B17" s="72" t="s">
        <v>275</v>
      </c>
      <c r="C17" s="78">
        <v>50</v>
      </c>
      <c r="D17" s="68" t="s">
        <v>48</v>
      </c>
      <c r="E17" s="68" t="s">
        <v>48</v>
      </c>
      <c r="F17" s="68" t="s">
        <v>48</v>
      </c>
      <c r="G17" s="68" t="s">
        <v>48</v>
      </c>
      <c r="H17" s="68" t="s">
        <v>48</v>
      </c>
      <c r="I17" s="68" t="s">
        <v>48</v>
      </c>
      <c r="J17" s="68" t="s">
        <v>48</v>
      </c>
      <c r="K17" s="68" t="s">
        <v>48</v>
      </c>
      <c r="L17" s="144" t="s">
        <v>269</v>
      </c>
    </row>
    <row r="18" spans="1:12" ht="26.25" customHeight="1">
      <c r="A18" s="68"/>
      <c r="B18" s="145"/>
      <c r="C18" s="146"/>
      <c r="D18" s="147"/>
      <c r="E18" s="145"/>
      <c r="F18" s="147"/>
      <c r="G18" s="147"/>
      <c r="H18" s="148" t="s">
        <v>265</v>
      </c>
      <c r="I18" s="150">
        <f>SUM(I6:I17)</f>
        <v>4377.96</v>
      </c>
      <c r="J18" s="150">
        <f>SUM(J6:J17)</f>
        <v>3660.8100000000004</v>
      </c>
      <c r="K18" s="150">
        <f>SUM(K6:K17)</f>
        <v>733.71</v>
      </c>
      <c r="L18" s="149"/>
    </row>
    <row r="19" spans="11:12" ht="29.25" customHeight="1" hidden="1">
      <c r="K19" s="266"/>
      <c r="L19" s="266"/>
    </row>
  </sheetData>
  <sheetProtection/>
  <mergeCells count="3">
    <mergeCell ref="A1:K1"/>
    <mergeCell ref="A2:L2"/>
    <mergeCell ref="K19:L19"/>
  </mergeCells>
  <printOptions horizontalCentered="1"/>
  <pageMargins left="0.49" right="0.17" top="0.52" bottom="0.35" header="0.32" footer="0.2"/>
  <pageSetup horizontalDpi="600" verticalDpi="600" orientation="landscape" paperSize="9" scale="90" r:id="rId1"/>
  <headerFooter alignWithMargins="0">
    <oddHeader>&amp;C&amp;"Arial,Bold"&amp;12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spans="1:6" ht="12.75">
      <c r="A1" t="s">
        <v>141</v>
      </c>
      <c r="B1">
        <v>20</v>
      </c>
      <c r="C1">
        <v>3</v>
      </c>
      <c r="D1">
        <f>B1+C1</f>
        <v>23</v>
      </c>
      <c r="E1">
        <v>8</v>
      </c>
      <c r="F1">
        <f>D1*E1</f>
        <v>184</v>
      </c>
    </row>
    <row r="2" spans="1:6" ht="12.75">
      <c r="A2" t="s">
        <v>142</v>
      </c>
      <c r="B2">
        <v>18</v>
      </c>
      <c r="C2">
        <v>3</v>
      </c>
      <c r="D2">
        <f>B2+C2</f>
        <v>21</v>
      </c>
      <c r="E2">
        <v>8</v>
      </c>
      <c r="F2">
        <f>D2*E2</f>
        <v>168</v>
      </c>
    </row>
    <row r="3" spans="1:6" ht="12.75">
      <c r="A3" t="s">
        <v>143</v>
      </c>
      <c r="B3">
        <v>11</v>
      </c>
      <c r="C3">
        <v>3</v>
      </c>
      <c r="D3">
        <f>B3+C3</f>
        <v>14</v>
      </c>
      <c r="E3">
        <v>8</v>
      </c>
      <c r="F3">
        <f>D3*E3</f>
        <v>112</v>
      </c>
    </row>
    <row r="4" spans="1:6" ht="12.75">
      <c r="A4" t="s">
        <v>144</v>
      </c>
      <c r="B4">
        <v>5</v>
      </c>
      <c r="C4">
        <v>3</v>
      </c>
      <c r="D4">
        <f>B4+C4</f>
        <v>8</v>
      </c>
      <c r="E4">
        <v>8</v>
      </c>
      <c r="F4">
        <f>D4*E4</f>
        <v>64</v>
      </c>
    </row>
    <row r="5" spans="6:9" ht="12.75">
      <c r="F5">
        <f>SUM(F1:F4)</f>
        <v>528</v>
      </c>
      <c r="I5">
        <v>2240</v>
      </c>
    </row>
    <row r="6" ht="12.75">
      <c r="I6">
        <v>528</v>
      </c>
    </row>
    <row r="7" ht="12.75">
      <c r="I7">
        <f>I5-I6</f>
        <v>1712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vmc</cp:lastModifiedBy>
  <cp:lastPrinted>2012-06-06T11:14:37Z</cp:lastPrinted>
  <dcterms:created xsi:type="dcterms:W3CDTF">2007-11-29T08:22:10Z</dcterms:created>
  <dcterms:modified xsi:type="dcterms:W3CDTF">2012-06-06T11:14:53Z</dcterms:modified>
  <cp:category/>
  <cp:version/>
  <cp:contentType/>
  <cp:contentStatus/>
</cp:coreProperties>
</file>